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5916057d1853e22/Dokumente/Bike/Teilelisten/Meine Bikes (alt)/"/>
    </mc:Choice>
  </mc:AlternateContent>
  <xr:revisionPtr revIDLastSave="670" documentId="14_{D691C96F-EFFE-4999-9AE6-4365379E37D7}" xr6:coauthVersionLast="47" xr6:coauthVersionMax="47" xr10:uidLastSave="{AEA7245A-04A6-4445-8DC6-5687D8BD9BA0}"/>
  <bookViews>
    <workbookView xWindow="-108" yWindow="-108" windowWidth="23256" windowHeight="12576" tabRatio="598" xr2:uid="{00000000-000D-0000-FFFF-FFFF00000000}"/>
  </bookViews>
  <sheets>
    <sheet name="September 2021" sheetId="8" r:id="rId1"/>
    <sheet name="Juli 2021" sheetId="7" r:id="rId2"/>
    <sheet name="März 2021" sheetId="6" r:id="rId3"/>
    <sheet name="August 2020" sheetId="5" r:id="rId4"/>
    <sheet name="Mai 2019" sheetId="4" r:id="rId5"/>
    <sheet name="November 2018" sheetId="3" r:id="rId6"/>
    <sheet name="18.08.2018" sheetId="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7" i="1" l="1"/>
  <c r="F48" i="8" l="1"/>
  <c r="F47" i="8"/>
  <c r="F46" i="8"/>
  <c r="F43" i="8"/>
  <c r="F41" i="8"/>
  <c r="F40" i="8"/>
  <c r="F39" i="8"/>
  <c r="F35" i="8"/>
  <c r="F34" i="8"/>
  <c r="F30" i="8"/>
  <c r="F25" i="8"/>
  <c r="F24" i="8"/>
  <c r="F22" i="8"/>
  <c r="F21" i="8"/>
  <c r="F19" i="8"/>
  <c r="F18" i="8"/>
  <c r="F14" i="8"/>
  <c r="F4" i="8"/>
  <c r="F2" i="8"/>
  <c r="F25" i="7"/>
  <c r="F24" i="7"/>
  <c r="F48" i="7"/>
  <c r="F47" i="7"/>
  <c r="F46" i="7"/>
  <c r="F43" i="7"/>
  <c r="F41" i="7"/>
  <c r="F40" i="7"/>
  <c r="F39" i="7"/>
  <c r="F35" i="7"/>
  <c r="F34" i="7"/>
  <c r="F30" i="7"/>
  <c r="F59" i="7" s="1"/>
  <c r="F22" i="7"/>
  <c r="F21" i="7"/>
  <c r="F19" i="7"/>
  <c r="F18" i="7"/>
  <c r="F57" i="7" s="1"/>
  <c r="F14" i="7"/>
  <c r="F9" i="7"/>
  <c r="F4" i="7"/>
  <c r="F2" i="7"/>
  <c r="F60" i="8" l="1"/>
  <c r="F54" i="7"/>
  <c r="F55" i="7" s="1"/>
  <c r="F60" i="7"/>
  <c r="F54" i="8"/>
  <c r="F55" i="8" s="1"/>
  <c r="F59" i="8"/>
  <c r="F58" i="8"/>
  <c r="F57" i="8"/>
  <c r="F58" i="7"/>
  <c r="F48" i="6"/>
  <c r="F47" i="6"/>
  <c r="F46" i="6"/>
  <c r="F45" i="6"/>
  <c r="F43" i="6"/>
  <c r="F41" i="6"/>
  <c r="F40" i="6"/>
  <c r="F39" i="6"/>
  <c r="F35" i="6"/>
  <c r="F34" i="6"/>
  <c r="F30" i="6"/>
  <c r="F25" i="6"/>
  <c r="F24" i="6"/>
  <c r="F22" i="6"/>
  <c r="F21" i="6"/>
  <c r="F19" i="6"/>
  <c r="F18" i="6"/>
  <c r="F14" i="6"/>
  <c r="F9" i="6"/>
  <c r="F4" i="6"/>
  <c r="F2" i="6"/>
  <c r="F4" i="5"/>
  <c r="F48" i="5"/>
  <c r="F47" i="5"/>
  <c r="F46" i="5"/>
  <c r="F45" i="5"/>
  <c r="F43" i="5"/>
  <c r="F41" i="5"/>
  <c r="F40" i="5"/>
  <c r="F39" i="5"/>
  <c r="F35" i="5"/>
  <c r="F34" i="5"/>
  <c r="F31" i="5"/>
  <c r="F30" i="5"/>
  <c r="F25" i="5"/>
  <c r="F24" i="5"/>
  <c r="F22" i="5"/>
  <c r="F21" i="5"/>
  <c r="F19" i="5"/>
  <c r="F18" i="5"/>
  <c r="F14" i="5"/>
  <c r="F9" i="5"/>
  <c r="F2" i="5"/>
  <c r="F57" i="6" l="1"/>
  <c r="F60" i="6"/>
  <c r="F57" i="5"/>
  <c r="F60" i="5"/>
  <c r="F59" i="6"/>
  <c r="F54" i="6"/>
  <c r="F55" i="6" s="1"/>
  <c r="F58" i="6"/>
  <c r="F54" i="5"/>
  <c r="F55" i="5" s="1"/>
  <c r="F58" i="5"/>
  <c r="F59" i="5"/>
  <c r="F34" i="4"/>
  <c r="F45" i="4"/>
  <c r="F14" i="4" l="1"/>
  <c r="F25" i="4" l="1"/>
  <c r="F24" i="4"/>
  <c r="F43" i="4" l="1"/>
  <c r="F41" i="4" l="1"/>
  <c r="F35" i="4" l="1"/>
  <c r="F48" i="4"/>
  <c r="F47" i="4"/>
  <c r="F46" i="4"/>
  <c r="F40" i="4"/>
  <c r="F39" i="4"/>
  <c r="F31" i="4"/>
  <c r="F30" i="4"/>
  <c r="F22" i="4"/>
  <c r="F21" i="4"/>
  <c r="F19" i="4"/>
  <c r="F18" i="4"/>
  <c r="F9" i="4"/>
  <c r="F2" i="4"/>
  <c r="F59" i="4" l="1"/>
  <c r="F54" i="4"/>
  <c r="F55" i="4" s="1"/>
  <c r="F60" i="4"/>
  <c r="F57" i="4"/>
  <c r="F58" i="4"/>
  <c r="F24" i="3"/>
  <c r="F23" i="3"/>
  <c r="F34" i="3" l="1"/>
  <c r="F18" i="3" l="1"/>
  <c r="F22" i="3" l="1"/>
  <c r="F21" i="3"/>
  <c r="F19" i="3"/>
  <c r="F46" i="3"/>
  <c r="F45" i="3"/>
  <c r="F47" i="3" l="1"/>
  <c r="F44" i="3"/>
  <c r="F42" i="3"/>
  <c r="F39" i="3"/>
  <c r="F38" i="3"/>
  <c r="F33" i="3"/>
  <c r="F30" i="3"/>
  <c r="F29" i="3"/>
  <c r="F57" i="3"/>
  <c r="F9" i="3"/>
  <c r="F2" i="3"/>
  <c r="F54" i="3" l="1"/>
  <c r="F55" i="3" s="1"/>
  <c r="F59" i="3"/>
  <c r="F60" i="3"/>
  <c r="F58" i="3"/>
  <c r="F49" i="1"/>
  <c r="F48" i="1"/>
  <c r="F47" i="1"/>
  <c r="F46" i="1"/>
  <c r="F44" i="1"/>
  <c r="F41" i="1"/>
  <c r="F40" i="1"/>
  <c r="F35" i="1"/>
  <c r="F31" i="1"/>
  <c r="F30" i="1"/>
  <c r="F25" i="1"/>
  <c r="F24" i="1"/>
  <c r="F22" i="1"/>
  <c r="F21" i="1"/>
  <c r="F20" i="1"/>
  <c r="F9" i="1"/>
  <c r="F2" i="1"/>
  <c r="F60" i="1" l="1"/>
  <c r="F59" i="1"/>
  <c r="F54" i="1"/>
  <c r="F55" i="1" s="1"/>
  <c r="F58" i="1"/>
</calcChain>
</file>

<file path=xl/sharedStrings.xml><?xml version="1.0" encoding="utf-8"?>
<sst xmlns="http://schemas.openxmlformats.org/spreadsheetml/2006/main" count="1328" uniqueCount="221">
  <si>
    <t>Teil</t>
  </si>
  <si>
    <t>Hersteller</t>
  </si>
  <si>
    <t>Bezeichnung</t>
  </si>
  <si>
    <t>Spezifikationen</t>
  </si>
  <si>
    <t>Gewicht</t>
  </si>
  <si>
    <t>Rahmen</t>
  </si>
  <si>
    <t>Dämpfer</t>
  </si>
  <si>
    <t>Gabel</t>
  </si>
  <si>
    <t>Vorbau</t>
  </si>
  <si>
    <t>Lenker</t>
  </si>
  <si>
    <t>Griffe</t>
  </si>
  <si>
    <t>Sattelklemme</t>
  </si>
  <si>
    <t>Sattelstütze</t>
  </si>
  <si>
    <t>Sattel</t>
  </si>
  <si>
    <t>VR-Nabe</t>
  </si>
  <si>
    <t>HR-Nabe</t>
  </si>
  <si>
    <t>Speichen</t>
  </si>
  <si>
    <t>Nippel</t>
  </si>
  <si>
    <t>Felgen</t>
  </si>
  <si>
    <t>Felgenband</t>
  </si>
  <si>
    <t>Innenlager</t>
  </si>
  <si>
    <t>Kurbeln</t>
  </si>
  <si>
    <t>Kettenblätter</t>
  </si>
  <si>
    <t>Kettenblattschrauben</t>
  </si>
  <si>
    <t>Pedale</t>
  </si>
  <si>
    <t>Kassette</t>
  </si>
  <si>
    <t>Ritzelabschlussmutter</t>
  </si>
  <si>
    <t>Kette</t>
  </si>
  <si>
    <t>Schaltgriffe</t>
  </si>
  <si>
    <t>Schaltwerk</t>
  </si>
  <si>
    <t>Umwerfer</t>
  </si>
  <si>
    <t>Luft</t>
  </si>
  <si>
    <t>Summe</t>
  </si>
  <si>
    <t>Vorderreifen</t>
  </si>
  <si>
    <t>Hinterreifen</t>
  </si>
  <si>
    <t>Vorderbremse</t>
  </si>
  <si>
    <t>Hinterbremse</t>
  </si>
  <si>
    <t>Schaltinnenzüge</t>
  </si>
  <si>
    <t>Schaltaußenhüllen</t>
  </si>
  <si>
    <t>Flaschenhalter</t>
  </si>
  <si>
    <t>© www.crazyeddie.de</t>
  </si>
  <si>
    <t>Laufräder nackt</t>
  </si>
  <si>
    <t>Laufräder komplett</t>
  </si>
  <si>
    <t>Kurbelset</t>
  </si>
  <si>
    <t>Bremsen</t>
  </si>
  <si>
    <t>Schummelgewicht ohne Pedale/Zubehör</t>
  </si>
  <si>
    <t>Santa Cruz</t>
  </si>
  <si>
    <t>Cannondale</t>
  </si>
  <si>
    <t>Superlight Team</t>
  </si>
  <si>
    <t>Tune</t>
  </si>
  <si>
    <t>KCNC</t>
  </si>
  <si>
    <t>Ti Pro Lite AL75</t>
  </si>
  <si>
    <t>Continental</t>
  </si>
  <si>
    <t>X-King Protection SL</t>
  </si>
  <si>
    <t>RaceKing Protection SL</t>
  </si>
  <si>
    <t>29x2,2</t>
  </si>
  <si>
    <t>Shimano</t>
  </si>
  <si>
    <t>XTR SM-BB93</t>
  </si>
  <si>
    <t>XTR FC-M970</t>
  </si>
  <si>
    <t>Rotor</t>
  </si>
  <si>
    <t>Q-Rings XC2</t>
  </si>
  <si>
    <t>38-25</t>
  </si>
  <si>
    <t>Reste</t>
  </si>
  <si>
    <t>Rock Shox</t>
  </si>
  <si>
    <t>Monarch R</t>
  </si>
  <si>
    <t>Syntace</t>
  </si>
  <si>
    <t>FlatForce</t>
  </si>
  <si>
    <t>31,8mm, -22°, 88mm</t>
  </si>
  <si>
    <t>bike ahead composites</t>
  </si>
  <si>
    <t>THE flatbar</t>
  </si>
  <si>
    <t>31,8mm, 13°, 750mm, -5mm</t>
  </si>
  <si>
    <t>Scheibe vorne</t>
  </si>
  <si>
    <t>Scheibe hinten</t>
  </si>
  <si>
    <t>Deore XT SM-BR86 2</t>
  </si>
  <si>
    <t>180mm</t>
  </si>
  <si>
    <t>160mm</t>
  </si>
  <si>
    <t>Lefty Hybrid PBR</t>
  </si>
  <si>
    <t>Fender</t>
  </si>
  <si>
    <t>DT Swiss</t>
  </si>
  <si>
    <t>Deore XT BL-M785/ XTR BR-M975</t>
  </si>
  <si>
    <t>IS2000 Langarm</t>
  </si>
  <si>
    <t>Deore XT FD-M786-A-D</t>
  </si>
  <si>
    <t>Schaftrohr</t>
  </si>
  <si>
    <t>Ventile</t>
  </si>
  <si>
    <t>MCFK</t>
  </si>
  <si>
    <t>Lefty Schaftrohr</t>
  </si>
  <si>
    <t>1 1/8 Zoll</t>
  </si>
  <si>
    <t>Extralite</t>
  </si>
  <si>
    <t>HyperJL</t>
  </si>
  <si>
    <t>32 Loch</t>
  </si>
  <si>
    <t>240S</t>
  </si>
  <si>
    <t>32 Loch, 12x142mm</t>
  </si>
  <si>
    <t>notubes</t>
  </si>
  <si>
    <t>Crest MK3</t>
  </si>
  <si>
    <t>29", 32 Loch</t>
  </si>
  <si>
    <t>Squorx</t>
  </si>
  <si>
    <t>Sapim</t>
  </si>
  <si>
    <t>VL, HL, HR 294mm, VR 296mm</t>
  </si>
  <si>
    <t>Garmin</t>
  </si>
  <si>
    <t>Steuersatz oben</t>
  </si>
  <si>
    <t>ZS44/28.6</t>
  </si>
  <si>
    <t>Steuersatz unten</t>
  </si>
  <si>
    <t>ZS49/30</t>
  </si>
  <si>
    <t>CN-HG95</t>
  </si>
  <si>
    <t>Yellow Tape</t>
  </si>
  <si>
    <t>25mm</t>
  </si>
  <si>
    <t>Cane Creek</t>
  </si>
  <si>
    <t>SlamSet</t>
  </si>
  <si>
    <t>Dartmoor</t>
  </si>
  <si>
    <t>Flash/Dive/Exile Unterteil</t>
  </si>
  <si>
    <t>165x38, Buchsen 22,0x8mm</t>
  </si>
  <si>
    <t>Edge 820</t>
  </si>
  <si>
    <t>Halter</t>
  </si>
  <si>
    <t>Deore XT RD-M772</t>
  </si>
  <si>
    <t>Deore XT SL-M770</t>
  </si>
  <si>
    <t>Polyax</t>
  </si>
  <si>
    <t>2,0x14</t>
  </si>
  <si>
    <t>CN-Spokes</t>
  </si>
  <si>
    <t>Tallboy 2 CC</t>
  </si>
  <si>
    <t>mac Aero424</t>
  </si>
  <si>
    <t>XTR PD-M980</t>
  </si>
  <si>
    <t>Kettenstrebenschutz</t>
  </si>
  <si>
    <t>34,9mm</t>
  </si>
  <si>
    <t>Tubelessmilch</t>
  </si>
  <si>
    <t>Superstar Components</t>
  </si>
  <si>
    <t>44mm</t>
  </si>
  <si>
    <t>Tubeless Ventile</t>
  </si>
  <si>
    <t>Speedneedle Alcantara</t>
  </si>
  <si>
    <t>neu bezogen, lackiert</t>
  </si>
  <si>
    <t>M12x1,0 flacher Kopf</t>
  </si>
  <si>
    <t>RWS</t>
  </si>
  <si>
    <t>Steckachse</t>
  </si>
  <si>
    <t>11-34 9fach</t>
  </si>
  <si>
    <t>SRAM</t>
  </si>
  <si>
    <t>Alu</t>
  </si>
  <si>
    <t>112 Glieder</t>
  </si>
  <si>
    <t>29" 100mm, Leonardi 53mm Volume Spacer</t>
  </si>
  <si>
    <t>Belaghaltebolzen</t>
  </si>
  <si>
    <t>Beläge</t>
  </si>
  <si>
    <t>XTR BR-M975</t>
  </si>
  <si>
    <t>Leitungsbefestigung</t>
  </si>
  <si>
    <t>Kabelbinder</t>
  </si>
  <si>
    <t>Wasserträger 2.0</t>
  </si>
  <si>
    <t>Spacer</t>
  </si>
  <si>
    <t>Syntace, Hope</t>
  </si>
  <si>
    <t>Alu 2mm, Edelstahl 0,3mm</t>
  </si>
  <si>
    <t>Befestigungsschrauben</t>
  </si>
  <si>
    <t>Titan</t>
  </si>
  <si>
    <t>Schutzfolie</t>
  </si>
  <si>
    <t>zusätzlich, Rahmen war schon zugekleistert ohne Ende</t>
  </si>
  <si>
    <t>Lefty Hybrid</t>
  </si>
  <si>
    <t>M07Ti</t>
  </si>
  <si>
    <t>Tuning</t>
  </si>
  <si>
    <t>Fernbedienung</t>
  </si>
  <si>
    <t>Edge Remote</t>
  </si>
  <si>
    <t>MTB-Halter</t>
  </si>
  <si>
    <t>K-Edge</t>
  </si>
  <si>
    <t>Garmin-Mount</t>
  </si>
  <si>
    <t>Avid</t>
  </si>
  <si>
    <t>HS1</t>
  </si>
  <si>
    <t>Deore XT CS-M771</t>
  </si>
  <si>
    <t>11-36 10fach</t>
  </si>
  <si>
    <t>CX Super</t>
  </si>
  <si>
    <t>VL 274mm, VR 280mm, HL 274mm, HR 276mm</t>
  </si>
  <si>
    <t>77 Composites</t>
  </si>
  <si>
    <t>Climber 29C</t>
  </si>
  <si>
    <t>21x622</t>
  </si>
  <si>
    <t>I-spec B</t>
  </si>
  <si>
    <t>Deore XT SL-M780</t>
  </si>
  <si>
    <t>XTR RD-M986</t>
  </si>
  <si>
    <t>GS</t>
  </si>
  <si>
    <t>54er SL Zahnscheiben, Alu-Gewindering, Enduro Freilaufdichtung</t>
  </si>
  <si>
    <t>Schläuche</t>
  </si>
  <si>
    <t>Schwalbe</t>
  </si>
  <si>
    <t>SV19A</t>
  </si>
  <si>
    <t>112 Glieder (2 zu lang mit XTR GS)</t>
  </si>
  <si>
    <t>Rücklicht</t>
  </si>
  <si>
    <t>Busch &amp; Müller</t>
  </si>
  <si>
    <t>IX-Red</t>
  </si>
  <si>
    <t>Adapter</t>
  </si>
  <si>
    <t>Problem Solvers Mismatch 2.0</t>
  </si>
  <si>
    <t>Guide Ultimate</t>
  </si>
  <si>
    <t>Guide</t>
  </si>
  <si>
    <t>Guide organisch Alu-Rückplatte</t>
  </si>
  <si>
    <t>DB X7</t>
  </si>
  <si>
    <t>PM-IS+20</t>
  </si>
  <si>
    <t>Tublessmilch</t>
  </si>
  <si>
    <t>1,6 Bar vorne, 1,8 Bar hinten</t>
  </si>
  <si>
    <t>FunWorks</t>
  </si>
  <si>
    <t>RFR</t>
  </si>
  <si>
    <t>Pro Inside</t>
  </si>
  <si>
    <t>30,9mm, 410mm, 120mm</t>
  </si>
  <si>
    <t>Syntace M6x30 Titanschrauben mit kugeligem Kopf</t>
  </si>
  <si>
    <t>inkl. Unterlegscheiben</t>
  </si>
  <si>
    <t>Edge 830</t>
  </si>
  <si>
    <t xml:space="preserve">Edge Aero Kombi-Lenkerhalterung </t>
  </si>
  <si>
    <t>Computer</t>
  </si>
  <si>
    <t>110 Glieder</t>
  </si>
  <si>
    <t>29" 100mm, 2Spring, Leonardi 53mm Volume Spacer</t>
  </si>
  <si>
    <t>Truvativ</t>
  </si>
  <si>
    <t>GXP Team</t>
  </si>
  <si>
    <t>BSA</t>
  </si>
  <si>
    <t>X0</t>
  </si>
  <si>
    <t>GXP, 2fach-Spider</t>
  </si>
  <si>
    <t>Extralite, Carbocage</t>
  </si>
  <si>
    <t>ExtraBolt 1.2, 5mm</t>
  </si>
  <si>
    <t>Spider nach dem Wiegen befeilt damit Kettenblatt passt</t>
  </si>
  <si>
    <t>1,4 Bar vorne, 1,6 Bar hinten</t>
  </si>
  <si>
    <t>CrossKing Protection SL</t>
  </si>
  <si>
    <t>RaceKing II Protection SL</t>
  </si>
  <si>
    <t>Guide Stahl</t>
  </si>
  <si>
    <t>12cm</t>
  </si>
  <si>
    <t>SQlab</t>
  </si>
  <si>
    <t>612 Ergowave R Carbon</t>
  </si>
  <si>
    <t>Lenkerstopfen</t>
  </si>
  <si>
    <t>711 R</t>
  </si>
  <si>
    <t>S, geschlossenes Ende entfernt</t>
  </si>
  <si>
    <t>Reset</t>
  </si>
  <si>
    <t>Flatstack 44 / A</t>
  </si>
  <si>
    <t>Sahmurai</t>
  </si>
  <si>
    <t>Sword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</si>
</sst>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9">
    <xf numFmtId="0" fontId="1" fillId="0" borderId="0" xfId="0" applyFont="1"/>
    <xf numFmtId="0" fontId="4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164" fontId="0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4" fillId="2" borderId="1" xfId="0" applyFont="1" applyFill="1" applyBorder="1"/>
    <xf numFmtId="0" fontId="1" fillId="2" borderId="1" xfId="0" applyFont="1" applyFill="1" applyBorder="1" applyAlignment="1">
      <alignment horizontal="left"/>
    </xf>
    <xf numFmtId="164" fontId="0" fillId="2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16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2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5" fillId="2" borderId="1" xfId="1" applyFill="1" applyBorder="1" applyAlignment="1" applyProtection="1"/>
    <xf numFmtId="17" fontId="0" fillId="2" borderId="1" xfId="0" quotePrefix="1" applyNumberFormat="1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azyeddie.d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razyeddie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razyeddie.de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razyeddie.de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razyeddie.de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crazyeddie.de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crazyeddie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E2813-D823-49AB-AC37-645FD1FFA9D2}">
  <dimension ref="A1:IN61"/>
  <sheetViews>
    <sheetView tabSelected="1" workbookViewId="0">
      <pane ySplit="1" topLeftCell="A2" activePane="bottomLeft" state="frozen"/>
      <selection pane="bottomLeft" activeCell="G1" sqref="G1"/>
    </sheetView>
  </sheetViews>
  <sheetFormatPr baseColWidth="10" defaultRowHeight="13.2" x14ac:dyDescent="0.25"/>
  <cols>
    <col min="1" max="1" width="20.109375" style="2" bestFit="1" customWidth="1"/>
    <col min="2" max="2" width="19.6640625" style="2" bestFit="1" customWidth="1"/>
    <col min="3" max="3" width="29.6640625" style="2" bestFit="1" customWidth="1"/>
    <col min="4" max="4" width="33.21875" style="3" customWidth="1"/>
    <col min="5" max="5" width="55.21875" style="3" bestFit="1" customWidth="1"/>
    <col min="6" max="6" width="8.109375" style="11" bestFit="1" customWidth="1"/>
    <col min="7" max="7" width="33.88671875" style="3" bestFit="1" customWidth="1"/>
    <col min="8" max="16384" width="11.5546875" style="2"/>
  </cols>
  <sheetData>
    <row r="1" spans="1:248" s="16" customFormat="1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152</v>
      </c>
      <c r="F1" s="15" t="s">
        <v>4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</row>
    <row r="2" spans="1:248" x14ac:dyDescent="0.25">
      <c r="A2" s="1" t="s">
        <v>5</v>
      </c>
      <c r="B2" s="7" t="s">
        <v>46</v>
      </c>
      <c r="C2" s="7" t="s">
        <v>118</v>
      </c>
      <c r="F2" s="11">
        <f>2120+2.4</f>
        <v>2122.4</v>
      </c>
    </row>
    <row r="3" spans="1:248" s="16" customFormat="1" x14ac:dyDescent="0.25">
      <c r="A3" s="17" t="s">
        <v>6</v>
      </c>
      <c r="B3" s="10" t="s">
        <v>63</v>
      </c>
      <c r="C3" s="10" t="s">
        <v>64</v>
      </c>
      <c r="D3" s="9" t="s">
        <v>110</v>
      </c>
      <c r="E3" s="9"/>
      <c r="F3" s="19">
        <v>230.4</v>
      </c>
      <c r="G3" s="24"/>
    </row>
    <row r="4" spans="1:248" x14ac:dyDescent="0.25">
      <c r="A4" s="1" t="s">
        <v>7</v>
      </c>
      <c r="B4" s="7" t="s">
        <v>47</v>
      </c>
      <c r="C4" s="7" t="s">
        <v>76</v>
      </c>
      <c r="D4" s="8" t="s">
        <v>198</v>
      </c>
      <c r="E4" s="8"/>
      <c r="F4" s="11">
        <f>1436.6-25.5+33.2</f>
        <v>1444.3</v>
      </c>
    </row>
    <row r="5" spans="1:248" s="16" customFormat="1" x14ac:dyDescent="0.25">
      <c r="A5" s="17" t="s">
        <v>77</v>
      </c>
      <c r="B5" s="10" t="s">
        <v>47</v>
      </c>
      <c r="C5" s="10" t="s">
        <v>150</v>
      </c>
      <c r="D5" s="9"/>
      <c r="E5" s="9"/>
      <c r="F5" s="19">
        <v>37.6</v>
      </c>
      <c r="G5" s="18"/>
    </row>
    <row r="6" spans="1:248" x14ac:dyDescent="0.25">
      <c r="A6" s="7" t="s">
        <v>82</v>
      </c>
      <c r="B6" s="7" t="s">
        <v>84</v>
      </c>
      <c r="C6" s="2" t="s">
        <v>85</v>
      </c>
      <c r="D6" s="3" t="s">
        <v>86</v>
      </c>
      <c r="F6" s="11">
        <v>74.3</v>
      </c>
    </row>
    <row r="7" spans="1:248" s="16" customFormat="1" x14ac:dyDescent="0.25">
      <c r="A7" s="10" t="s">
        <v>99</v>
      </c>
      <c r="B7" s="34" t="s">
        <v>217</v>
      </c>
      <c r="C7" s="34" t="s">
        <v>218</v>
      </c>
      <c r="D7" s="35" t="s">
        <v>100</v>
      </c>
      <c r="E7" s="35"/>
      <c r="F7" s="36">
        <v>38.5</v>
      </c>
      <c r="G7" s="18"/>
    </row>
    <row r="8" spans="1:248" x14ac:dyDescent="0.25">
      <c r="A8" s="7" t="s">
        <v>101</v>
      </c>
      <c r="B8" s="7" t="s">
        <v>108</v>
      </c>
      <c r="C8" s="7" t="s">
        <v>109</v>
      </c>
      <c r="D8" s="8" t="s">
        <v>102</v>
      </c>
      <c r="E8" s="8"/>
      <c r="F8" s="11">
        <v>63.6</v>
      </c>
    </row>
    <row r="9" spans="1:248" s="16" customFormat="1" x14ac:dyDescent="0.25">
      <c r="A9" s="17" t="s">
        <v>8</v>
      </c>
      <c r="B9" s="10" t="s">
        <v>65</v>
      </c>
      <c r="C9" s="10" t="s">
        <v>66</v>
      </c>
      <c r="D9" s="9" t="s">
        <v>67</v>
      </c>
      <c r="E9" s="9"/>
      <c r="F9" s="19">
        <v>148.30000000000001</v>
      </c>
      <c r="G9" s="18"/>
    </row>
    <row r="10" spans="1:248" x14ac:dyDescent="0.25">
      <c r="A10" s="1" t="s">
        <v>9</v>
      </c>
      <c r="B10" s="2" t="s">
        <v>68</v>
      </c>
      <c r="C10" s="2" t="s">
        <v>69</v>
      </c>
      <c r="D10" s="3" t="s">
        <v>70</v>
      </c>
      <c r="F10" s="11">
        <v>137.9</v>
      </c>
    </row>
    <row r="11" spans="1:248" s="16" customFormat="1" x14ac:dyDescent="0.25">
      <c r="A11" s="10" t="s">
        <v>10</v>
      </c>
      <c r="B11" s="37" t="s">
        <v>212</v>
      </c>
      <c r="C11" s="37" t="s">
        <v>215</v>
      </c>
      <c r="D11" s="38" t="s">
        <v>216</v>
      </c>
      <c r="E11" s="18"/>
      <c r="F11" s="19">
        <v>57.4</v>
      </c>
      <c r="G11" s="18"/>
    </row>
    <row r="12" spans="1:248" x14ac:dyDescent="0.25">
      <c r="A12" s="7" t="s">
        <v>214</v>
      </c>
      <c r="B12" s="7" t="s">
        <v>219</v>
      </c>
      <c r="C12" s="7" t="s">
        <v>220</v>
      </c>
      <c r="F12" s="11">
        <v>24.6</v>
      </c>
    </row>
    <row r="13" spans="1:248" s="16" customFormat="1" x14ac:dyDescent="0.25">
      <c r="A13" s="17" t="s">
        <v>11</v>
      </c>
      <c r="B13" s="10" t="s">
        <v>46</v>
      </c>
      <c r="D13" s="9" t="s">
        <v>122</v>
      </c>
      <c r="E13" s="9"/>
      <c r="F13" s="19">
        <v>23.2</v>
      </c>
      <c r="G13" s="18"/>
    </row>
    <row r="14" spans="1:248" x14ac:dyDescent="0.25">
      <c r="A14" s="7" t="s">
        <v>12</v>
      </c>
      <c r="B14" s="7" t="s">
        <v>189</v>
      </c>
      <c r="C14" s="7" t="s">
        <v>190</v>
      </c>
      <c r="D14" s="8" t="s">
        <v>191</v>
      </c>
      <c r="E14" s="8" t="s">
        <v>192</v>
      </c>
      <c r="F14" s="11">
        <f>575.8+20.6+71.1-13.4</f>
        <v>654.1</v>
      </c>
    </row>
    <row r="15" spans="1:248" s="16" customFormat="1" x14ac:dyDescent="0.25">
      <c r="A15" s="17" t="s">
        <v>13</v>
      </c>
      <c r="B15" s="10" t="s">
        <v>212</v>
      </c>
      <c r="C15" s="10" t="s">
        <v>213</v>
      </c>
      <c r="D15" s="9" t="s">
        <v>211</v>
      </c>
      <c r="E15" s="9"/>
      <c r="F15" s="19">
        <v>131.30000000000001</v>
      </c>
      <c r="G15" s="18"/>
    </row>
    <row r="16" spans="1:248" x14ac:dyDescent="0.25">
      <c r="A16" s="7" t="s">
        <v>131</v>
      </c>
      <c r="B16" s="7" t="s">
        <v>78</v>
      </c>
      <c r="C16" s="7" t="s">
        <v>130</v>
      </c>
      <c r="D16" s="8" t="s">
        <v>129</v>
      </c>
      <c r="E16" s="8"/>
      <c r="F16" s="11">
        <v>62.7</v>
      </c>
    </row>
    <row r="17" spans="1:7" s="16" customFormat="1" x14ac:dyDescent="0.25">
      <c r="A17" s="10" t="s">
        <v>14</v>
      </c>
      <c r="B17" s="16" t="s">
        <v>87</v>
      </c>
      <c r="C17" s="16" t="s">
        <v>88</v>
      </c>
      <c r="D17" s="18" t="s">
        <v>89</v>
      </c>
      <c r="E17" s="18"/>
      <c r="F17" s="19">
        <v>86.4</v>
      </c>
      <c r="G17" s="18"/>
    </row>
    <row r="18" spans="1:7" x14ac:dyDescent="0.25">
      <c r="A18" s="7" t="s">
        <v>15</v>
      </c>
      <c r="B18" s="2" t="s">
        <v>78</v>
      </c>
      <c r="C18" s="2" t="s">
        <v>90</v>
      </c>
      <c r="D18" s="8" t="s">
        <v>91</v>
      </c>
      <c r="E18" s="8" t="s">
        <v>171</v>
      </c>
      <c r="F18" s="11">
        <f>247.5-17.1+6.2-47.2+42.6</f>
        <v>231.99999999999997</v>
      </c>
    </row>
    <row r="19" spans="1:7" s="16" customFormat="1" x14ac:dyDescent="0.25">
      <c r="A19" s="17" t="s">
        <v>16</v>
      </c>
      <c r="B19" s="16" t="s">
        <v>96</v>
      </c>
      <c r="C19" s="16" t="s">
        <v>162</v>
      </c>
      <c r="D19" s="18" t="s">
        <v>163</v>
      </c>
      <c r="E19" s="18"/>
      <c r="F19" s="22">
        <f>127+64.5+63.7</f>
        <v>255.2</v>
      </c>
      <c r="G19" s="18"/>
    </row>
    <row r="20" spans="1:7" x14ac:dyDescent="0.25">
      <c r="A20" s="1" t="s">
        <v>17</v>
      </c>
      <c r="B20" s="2" t="s">
        <v>78</v>
      </c>
      <c r="C20" s="2" t="s">
        <v>95</v>
      </c>
      <c r="F20" s="4">
        <v>26.2</v>
      </c>
    </row>
    <row r="21" spans="1:7" s="16" customFormat="1" x14ac:dyDescent="0.25">
      <c r="A21" s="17" t="s">
        <v>18</v>
      </c>
      <c r="B21" s="16" t="s">
        <v>164</v>
      </c>
      <c r="C21" s="16" t="s">
        <v>165</v>
      </c>
      <c r="D21" s="18" t="s">
        <v>166</v>
      </c>
      <c r="E21" s="18"/>
      <c r="F21" s="22">
        <f>326.6+330.9</f>
        <v>657.5</v>
      </c>
      <c r="G21" s="18"/>
    </row>
    <row r="22" spans="1:7" x14ac:dyDescent="0.25">
      <c r="A22" s="1" t="s">
        <v>19</v>
      </c>
      <c r="B22" s="2" t="s">
        <v>92</v>
      </c>
      <c r="F22" s="12">
        <f>174.9-160.4</f>
        <v>14.5</v>
      </c>
    </row>
    <row r="23" spans="1:7" s="16" customFormat="1" x14ac:dyDescent="0.25">
      <c r="A23" s="10" t="s">
        <v>83</v>
      </c>
      <c r="B23" s="10" t="s">
        <v>188</v>
      </c>
      <c r="C23" s="10"/>
      <c r="D23" s="18"/>
      <c r="E23" s="18"/>
      <c r="F23" s="19">
        <v>8.3000000000000007</v>
      </c>
      <c r="G23" s="9"/>
    </row>
    <row r="24" spans="1:7" x14ac:dyDescent="0.25">
      <c r="A24" s="7" t="s">
        <v>186</v>
      </c>
      <c r="B24" s="7" t="s">
        <v>92</v>
      </c>
      <c r="C24" s="7"/>
      <c r="F24" s="11">
        <f>1406.4-1331.8+1826.2-1752</f>
        <v>148.80000000000018</v>
      </c>
      <c r="G24" s="8"/>
    </row>
    <row r="25" spans="1:7" s="16" customFormat="1" x14ac:dyDescent="0.25">
      <c r="A25" s="10" t="s">
        <v>31</v>
      </c>
      <c r="D25" s="9" t="s">
        <v>207</v>
      </c>
      <c r="E25" s="18"/>
      <c r="F25" s="19">
        <f>1412.9-1406.4+1833.9-1826.2</f>
        <v>14.200000000000045</v>
      </c>
      <c r="G25" s="18"/>
    </row>
    <row r="26" spans="1:7" x14ac:dyDescent="0.25">
      <c r="A26" s="7" t="s">
        <v>33</v>
      </c>
      <c r="B26" s="7" t="s">
        <v>52</v>
      </c>
      <c r="C26" s="7" t="s">
        <v>208</v>
      </c>
      <c r="D26" s="8" t="s">
        <v>55</v>
      </c>
      <c r="E26" s="8"/>
      <c r="F26" s="11">
        <v>635.5</v>
      </c>
    </row>
    <row r="27" spans="1:7" s="16" customFormat="1" x14ac:dyDescent="0.25">
      <c r="A27" s="10" t="s">
        <v>34</v>
      </c>
      <c r="B27" s="10" t="s">
        <v>52</v>
      </c>
      <c r="C27" s="10" t="s">
        <v>209</v>
      </c>
      <c r="D27" s="9" t="s">
        <v>55</v>
      </c>
      <c r="E27" s="9"/>
      <c r="F27" s="19">
        <v>599.79999999999995</v>
      </c>
      <c r="G27" s="18"/>
    </row>
    <row r="28" spans="1:7" x14ac:dyDescent="0.25">
      <c r="A28" s="1" t="s">
        <v>20</v>
      </c>
      <c r="B28" s="7" t="s">
        <v>199</v>
      </c>
      <c r="C28" s="7" t="s">
        <v>200</v>
      </c>
      <c r="D28" s="3" t="s">
        <v>201</v>
      </c>
      <c r="F28" s="11">
        <v>104.3</v>
      </c>
    </row>
    <row r="29" spans="1:7" s="16" customFormat="1" x14ac:dyDescent="0.25">
      <c r="A29" s="17" t="s">
        <v>21</v>
      </c>
      <c r="B29" s="10" t="s">
        <v>133</v>
      </c>
      <c r="C29" s="10" t="s">
        <v>202</v>
      </c>
      <c r="D29" s="18" t="s">
        <v>203</v>
      </c>
      <c r="E29" s="18" t="s">
        <v>206</v>
      </c>
      <c r="F29" s="19">
        <v>544.5</v>
      </c>
      <c r="G29" s="18"/>
    </row>
    <row r="30" spans="1:7" x14ac:dyDescent="0.25">
      <c r="A30" s="1" t="s">
        <v>22</v>
      </c>
      <c r="B30" s="7" t="s">
        <v>59</v>
      </c>
      <c r="C30" s="7" t="s">
        <v>60</v>
      </c>
      <c r="D30" s="8" t="s">
        <v>61</v>
      </c>
      <c r="E30" s="8"/>
      <c r="F30" s="11">
        <f>72.1+22.9</f>
        <v>95</v>
      </c>
      <c r="G30" s="8"/>
    </row>
    <row r="31" spans="1:7" s="16" customFormat="1" x14ac:dyDescent="0.25">
      <c r="A31" s="17" t="s">
        <v>23</v>
      </c>
      <c r="B31" s="10" t="s">
        <v>204</v>
      </c>
      <c r="C31" s="16" t="s">
        <v>205</v>
      </c>
      <c r="D31" s="18"/>
      <c r="E31" s="18"/>
      <c r="F31" s="19">
        <v>10.6</v>
      </c>
      <c r="G31" s="18"/>
    </row>
    <row r="32" spans="1:7" x14ac:dyDescent="0.25">
      <c r="A32" s="1" t="s">
        <v>24</v>
      </c>
      <c r="B32" s="7" t="s">
        <v>56</v>
      </c>
      <c r="C32" s="7" t="s">
        <v>120</v>
      </c>
      <c r="D32" s="8"/>
      <c r="E32" s="8"/>
      <c r="F32" s="11">
        <v>304.39999999999998</v>
      </c>
    </row>
    <row r="33" spans="1:7" s="16" customFormat="1" x14ac:dyDescent="0.25">
      <c r="A33" s="17" t="s">
        <v>25</v>
      </c>
      <c r="B33" s="16" t="s">
        <v>56</v>
      </c>
      <c r="C33" s="16" t="s">
        <v>160</v>
      </c>
      <c r="D33" s="18" t="s">
        <v>161</v>
      </c>
      <c r="E33" s="18"/>
      <c r="F33" s="20">
        <v>331.3</v>
      </c>
      <c r="G33" s="9"/>
    </row>
    <row r="34" spans="1:7" x14ac:dyDescent="0.25">
      <c r="A34" s="1" t="s">
        <v>27</v>
      </c>
      <c r="B34" s="7" t="s">
        <v>56</v>
      </c>
      <c r="C34" s="7" t="s">
        <v>103</v>
      </c>
      <c r="D34" s="8" t="s">
        <v>197</v>
      </c>
      <c r="E34" s="8"/>
      <c r="F34" s="11">
        <f>284.9-18.4</f>
        <v>266.5</v>
      </c>
    </row>
    <row r="35" spans="1:7" s="16" customFormat="1" x14ac:dyDescent="0.25">
      <c r="A35" s="10" t="s">
        <v>28</v>
      </c>
      <c r="B35" s="16" t="s">
        <v>56</v>
      </c>
      <c r="C35" s="10" t="s">
        <v>168</v>
      </c>
      <c r="D35" s="18" t="s">
        <v>167</v>
      </c>
      <c r="E35" s="9" t="s">
        <v>180</v>
      </c>
      <c r="F35" s="19">
        <f>100.2+109</f>
        <v>209.2</v>
      </c>
      <c r="G35" s="18"/>
    </row>
    <row r="36" spans="1:7" x14ac:dyDescent="0.25">
      <c r="A36" s="1" t="s">
        <v>30</v>
      </c>
      <c r="B36" s="7" t="s">
        <v>56</v>
      </c>
      <c r="C36" s="7" t="s">
        <v>81</v>
      </c>
      <c r="F36" s="11">
        <v>143.30000000000001</v>
      </c>
    </row>
    <row r="37" spans="1:7" s="16" customFormat="1" x14ac:dyDescent="0.25">
      <c r="A37" s="17" t="s">
        <v>29</v>
      </c>
      <c r="B37" s="10" t="s">
        <v>56</v>
      </c>
      <c r="C37" s="10" t="s">
        <v>169</v>
      </c>
      <c r="D37" s="18" t="s">
        <v>170</v>
      </c>
      <c r="E37" s="18"/>
      <c r="F37" s="19">
        <v>219.4</v>
      </c>
      <c r="G37" s="18"/>
    </row>
    <row r="38" spans="1:7" x14ac:dyDescent="0.25">
      <c r="A38" s="2" t="s">
        <v>38</v>
      </c>
      <c r="B38" s="7" t="s">
        <v>56</v>
      </c>
      <c r="F38" s="11">
        <v>87.9</v>
      </c>
      <c r="G38" s="8"/>
    </row>
    <row r="39" spans="1:7" s="16" customFormat="1" x14ac:dyDescent="0.25">
      <c r="A39" s="17" t="s">
        <v>37</v>
      </c>
      <c r="B39" s="10" t="s">
        <v>56</v>
      </c>
      <c r="D39" s="18"/>
      <c r="E39" s="18"/>
      <c r="F39" s="19">
        <f>35.3-10.5</f>
        <v>24.799999999999997</v>
      </c>
      <c r="G39" s="18"/>
    </row>
    <row r="40" spans="1:7" x14ac:dyDescent="0.25">
      <c r="A40" s="1" t="s">
        <v>140</v>
      </c>
      <c r="B40" s="7"/>
      <c r="C40" s="7" t="s">
        <v>141</v>
      </c>
      <c r="F40" s="11">
        <f>7-5.1</f>
        <v>1.9000000000000004</v>
      </c>
    </row>
    <row r="41" spans="1:7" s="16" customFormat="1" x14ac:dyDescent="0.25">
      <c r="A41" s="10" t="s">
        <v>44</v>
      </c>
      <c r="B41" s="10" t="s">
        <v>133</v>
      </c>
      <c r="C41" s="10" t="s">
        <v>181</v>
      </c>
      <c r="D41" s="9"/>
      <c r="E41" s="9"/>
      <c r="F41" s="19">
        <f>226.7+241.5+51</f>
        <v>519.20000000000005</v>
      </c>
      <c r="G41" s="9"/>
    </row>
    <row r="42" spans="1:7" x14ac:dyDescent="0.25">
      <c r="A42" s="7" t="s">
        <v>179</v>
      </c>
      <c r="B42" s="7" t="s">
        <v>50</v>
      </c>
      <c r="C42" s="7" t="s">
        <v>184</v>
      </c>
      <c r="D42" s="8" t="s">
        <v>185</v>
      </c>
      <c r="E42" s="8"/>
      <c r="F42" s="11">
        <v>27.2</v>
      </c>
      <c r="G42" s="8"/>
    </row>
    <row r="43" spans="1:7" s="16" customFormat="1" x14ac:dyDescent="0.25">
      <c r="A43" s="10" t="s">
        <v>146</v>
      </c>
      <c r="B43" s="10" t="s">
        <v>133</v>
      </c>
      <c r="C43" s="10" t="s">
        <v>147</v>
      </c>
      <c r="D43" s="9"/>
      <c r="E43" s="9" t="s">
        <v>193</v>
      </c>
      <c r="F43" s="19">
        <f>21+2.5+2</f>
        <v>25.5</v>
      </c>
      <c r="G43" s="9"/>
    </row>
    <row r="44" spans="1:7" x14ac:dyDescent="0.25">
      <c r="A44" s="7" t="s">
        <v>137</v>
      </c>
      <c r="B44" s="7" t="s">
        <v>133</v>
      </c>
      <c r="C44" s="7" t="s">
        <v>182</v>
      </c>
      <c r="D44" s="8"/>
      <c r="E44" s="8"/>
      <c r="F44" s="11">
        <v>3.9</v>
      </c>
      <c r="G44" s="8"/>
    </row>
    <row r="45" spans="1:7" s="16" customFormat="1" x14ac:dyDescent="0.25">
      <c r="A45" s="10" t="s">
        <v>138</v>
      </c>
      <c r="B45" s="10" t="s">
        <v>133</v>
      </c>
      <c r="C45" s="10" t="s">
        <v>210</v>
      </c>
      <c r="D45" s="9"/>
      <c r="E45" s="9"/>
      <c r="F45" s="19">
        <v>40</v>
      </c>
      <c r="G45" s="9"/>
    </row>
    <row r="46" spans="1:7" x14ac:dyDescent="0.25">
      <c r="A46" s="1" t="s">
        <v>71</v>
      </c>
      <c r="B46" s="2" t="s">
        <v>158</v>
      </c>
      <c r="C46" s="2" t="s">
        <v>159</v>
      </c>
      <c r="D46" s="3" t="s">
        <v>74</v>
      </c>
      <c r="F46" s="12">
        <f>134.3+14.2/2</f>
        <v>141.4</v>
      </c>
    </row>
    <row r="47" spans="1:7" s="16" customFormat="1" x14ac:dyDescent="0.25">
      <c r="A47" s="17" t="s">
        <v>72</v>
      </c>
      <c r="B47" s="16" t="s">
        <v>158</v>
      </c>
      <c r="C47" s="16" t="s">
        <v>159</v>
      </c>
      <c r="D47" s="18" t="s">
        <v>75</v>
      </c>
      <c r="E47" s="18"/>
      <c r="F47" s="20">
        <f>98.6+14.2/2</f>
        <v>105.69999999999999</v>
      </c>
      <c r="G47" s="18"/>
    </row>
    <row r="48" spans="1:7" x14ac:dyDescent="0.25">
      <c r="A48" s="7" t="s">
        <v>148</v>
      </c>
      <c r="B48" s="7"/>
      <c r="C48" s="7"/>
      <c r="D48" s="8" t="s">
        <v>149</v>
      </c>
      <c r="E48" s="8"/>
      <c r="F48" s="11">
        <f>15.6-14.2</f>
        <v>1.4000000000000004</v>
      </c>
    </row>
    <row r="49" spans="1:248" s="16" customFormat="1" x14ac:dyDescent="0.25">
      <c r="A49" s="17" t="s">
        <v>39</v>
      </c>
      <c r="B49" s="10" t="s">
        <v>49</v>
      </c>
      <c r="C49" s="10" t="s">
        <v>142</v>
      </c>
      <c r="D49" s="9"/>
      <c r="E49" s="9"/>
      <c r="F49" s="19">
        <v>10.3</v>
      </c>
      <c r="G49" s="18"/>
    </row>
    <row r="50" spans="1:248" x14ac:dyDescent="0.25">
      <c r="A50" s="1" t="s">
        <v>121</v>
      </c>
      <c r="B50" s="7" t="s">
        <v>46</v>
      </c>
      <c r="C50" s="7" t="s">
        <v>118</v>
      </c>
      <c r="F50" s="11">
        <v>53.3</v>
      </c>
    </row>
    <row r="51" spans="1:248" s="16" customFormat="1" x14ac:dyDescent="0.25">
      <c r="A51" s="10" t="s">
        <v>196</v>
      </c>
      <c r="B51" s="10" t="s">
        <v>98</v>
      </c>
      <c r="C51" s="10" t="s">
        <v>194</v>
      </c>
      <c r="D51" s="18"/>
      <c r="E51" s="18"/>
      <c r="F51" s="19">
        <v>82.6</v>
      </c>
      <c r="G51" s="18"/>
    </row>
    <row r="52" spans="1:248" x14ac:dyDescent="0.25">
      <c r="A52" s="7" t="s">
        <v>112</v>
      </c>
      <c r="B52" s="2" t="s">
        <v>98</v>
      </c>
      <c r="C52" s="2" t="s">
        <v>195</v>
      </c>
      <c r="F52" s="4">
        <v>50.1</v>
      </c>
    </row>
    <row r="53" spans="1:248" s="16" customFormat="1" x14ac:dyDescent="0.25">
      <c r="A53" s="10" t="s">
        <v>153</v>
      </c>
      <c r="B53" s="16" t="s">
        <v>98</v>
      </c>
      <c r="C53" s="16" t="s">
        <v>154</v>
      </c>
      <c r="D53" s="18" t="s">
        <v>155</v>
      </c>
      <c r="E53" s="18"/>
      <c r="F53" s="22">
        <v>26.7</v>
      </c>
      <c r="G53" s="18"/>
    </row>
    <row r="54" spans="1:248" x14ac:dyDescent="0.25">
      <c r="A54" s="25" t="s">
        <v>32</v>
      </c>
      <c r="F54" s="26">
        <f>SUM(F2:F53)</f>
        <v>11359.399999999998</v>
      </c>
      <c r="G54" s="27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</row>
    <row r="55" spans="1:248" s="16" customFormat="1" x14ac:dyDescent="0.25">
      <c r="D55" s="9"/>
      <c r="E55" s="9"/>
      <c r="F55" s="30">
        <f>F54-SUM(F48:F53)-F32</f>
        <v>10830.599999999999</v>
      </c>
      <c r="G55" s="31" t="s">
        <v>45</v>
      </c>
    </row>
    <row r="57" spans="1:248" s="16" customFormat="1" x14ac:dyDescent="0.25">
      <c r="D57" s="18"/>
      <c r="E57" s="18"/>
      <c r="F57" s="21">
        <f>SUM(F17:F21)</f>
        <v>1257.3</v>
      </c>
      <c r="G57" s="23" t="s">
        <v>41</v>
      </c>
    </row>
    <row r="58" spans="1:248" x14ac:dyDescent="0.25">
      <c r="F58" s="26">
        <f>SUM(F17:F27)+F33+F46+F47</f>
        <v>3256.8000000000006</v>
      </c>
      <c r="G58" s="5" t="s">
        <v>42</v>
      </c>
    </row>
    <row r="59" spans="1:248" s="16" customFormat="1" x14ac:dyDescent="0.25">
      <c r="D59" s="18"/>
      <c r="E59" s="18"/>
      <c r="F59" s="21">
        <f>SUM(F28:F31)</f>
        <v>754.4</v>
      </c>
      <c r="G59" s="23" t="s">
        <v>43</v>
      </c>
    </row>
    <row r="60" spans="1:248" x14ac:dyDescent="0.25">
      <c r="F60" s="6">
        <f>SUM(F41:F47)</f>
        <v>862.90000000000009</v>
      </c>
      <c r="G60" s="29" t="s">
        <v>44</v>
      </c>
    </row>
    <row r="61" spans="1:248" s="16" customFormat="1" x14ac:dyDescent="0.25">
      <c r="A61" s="32" t="s">
        <v>40</v>
      </c>
      <c r="D61" s="18"/>
      <c r="E61" s="18"/>
      <c r="F61" s="19"/>
      <c r="G61" s="18"/>
    </row>
  </sheetData>
  <hyperlinks>
    <hyperlink ref="A61" r:id="rId1" xr:uid="{8730DAA3-99D4-49B8-B110-0A4F943F900A}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AC0D8-196A-4A21-9CD3-41BE1F3102B5}">
  <dimension ref="A1:IN61"/>
  <sheetViews>
    <sheetView workbookViewId="0">
      <pane ySplit="1" topLeftCell="A32" activePane="bottomLeft" state="frozen"/>
      <selection pane="bottomLeft" activeCell="G1" sqref="G1"/>
    </sheetView>
  </sheetViews>
  <sheetFormatPr baseColWidth="10" defaultRowHeight="13.2" x14ac:dyDescent="0.25"/>
  <cols>
    <col min="1" max="1" width="20.109375" style="2" bestFit="1" customWidth="1"/>
    <col min="2" max="2" width="19.6640625" style="2" bestFit="1" customWidth="1"/>
    <col min="3" max="3" width="29.6640625" style="2" bestFit="1" customWidth="1"/>
    <col min="4" max="4" width="33.21875" style="3" customWidth="1"/>
    <col min="5" max="5" width="55.21875" style="3" bestFit="1" customWidth="1"/>
    <col min="6" max="6" width="8.109375" style="11" bestFit="1" customWidth="1"/>
    <col min="7" max="7" width="33.88671875" style="3" bestFit="1" customWidth="1"/>
    <col min="8" max="16384" width="11.5546875" style="2"/>
  </cols>
  <sheetData>
    <row r="1" spans="1:248" s="16" customFormat="1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152</v>
      </c>
      <c r="F1" s="15" t="s">
        <v>4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</row>
    <row r="2" spans="1:248" x14ac:dyDescent="0.25">
      <c r="A2" s="1" t="s">
        <v>5</v>
      </c>
      <c r="B2" s="7" t="s">
        <v>46</v>
      </c>
      <c r="C2" s="7" t="s">
        <v>118</v>
      </c>
      <c r="F2" s="11">
        <f>2120+2.4</f>
        <v>2122.4</v>
      </c>
    </row>
    <row r="3" spans="1:248" s="16" customFormat="1" x14ac:dyDescent="0.25">
      <c r="A3" s="17" t="s">
        <v>6</v>
      </c>
      <c r="B3" s="10" t="s">
        <v>63</v>
      </c>
      <c r="C3" s="10" t="s">
        <v>64</v>
      </c>
      <c r="D3" s="9" t="s">
        <v>110</v>
      </c>
      <c r="E3" s="9"/>
      <c r="F3" s="19">
        <v>230.4</v>
      </c>
      <c r="G3" s="24"/>
    </row>
    <row r="4" spans="1:248" x14ac:dyDescent="0.25">
      <c r="A4" s="1" t="s">
        <v>7</v>
      </c>
      <c r="B4" s="7" t="s">
        <v>47</v>
      </c>
      <c r="C4" s="7" t="s">
        <v>76</v>
      </c>
      <c r="D4" s="8" t="s">
        <v>198</v>
      </c>
      <c r="E4" s="8"/>
      <c r="F4" s="11">
        <f>1436.6-25.5+33.2</f>
        <v>1444.3</v>
      </c>
    </row>
    <row r="5" spans="1:248" s="16" customFormat="1" x14ac:dyDescent="0.25">
      <c r="A5" s="17" t="s">
        <v>77</v>
      </c>
      <c r="B5" s="10" t="s">
        <v>47</v>
      </c>
      <c r="C5" s="10" t="s">
        <v>150</v>
      </c>
      <c r="D5" s="9"/>
      <c r="E5" s="9"/>
      <c r="F5" s="19">
        <v>37.6</v>
      </c>
      <c r="G5" s="18"/>
    </row>
    <row r="6" spans="1:248" x14ac:dyDescent="0.25">
      <c r="A6" s="7" t="s">
        <v>82</v>
      </c>
      <c r="B6" s="7" t="s">
        <v>84</v>
      </c>
      <c r="C6" s="2" t="s">
        <v>85</v>
      </c>
      <c r="D6" s="3" t="s">
        <v>86</v>
      </c>
      <c r="F6" s="11">
        <v>74.3</v>
      </c>
    </row>
    <row r="7" spans="1:248" s="16" customFormat="1" x14ac:dyDescent="0.25">
      <c r="A7" s="10" t="s">
        <v>99</v>
      </c>
      <c r="B7" s="10" t="s">
        <v>106</v>
      </c>
      <c r="C7" s="10" t="s">
        <v>107</v>
      </c>
      <c r="D7" s="9" t="s">
        <v>100</v>
      </c>
      <c r="E7" s="9"/>
      <c r="F7" s="19">
        <v>35.1</v>
      </c>
      <c r="G7" s="18"/>
    </row>
    <row r="8" spans="1:248" x14ac:dyDescent="0.25">
      <c r="A8" s="7" t="s">
        <v>101</v>
      </c>
      <c r="B8" s="7" t="s">
        <v>108</v>
      </c>
      <c r="C8" s="7" t="s">
        <v>109</v>
      </c>
      <c r="D8" s="8" t="s">
        <v>102</v>
      </c>
      <c r="E8" s="8"/>
      <c r="F8" s="11">
        <v>63.6</v>
      </c>
    </row>
    <row r="9" spans="1:248" s="16" customFormat="1" x14ac:dyDescent="0.25">
      <c r="A9" s="10" t="s">
        <v>143</v>
      </c>
      <c r="B9" s="10" t="s">
        <v>144</v>
      </c>
      <c r="C9" s="10" t="s">
        <v>145</v>
      </c>
      <c r="D9" s="9"/>
      <c r="E9" s="9"/>
      <c r="F9" s="19">
        <f>1.5+0.8</f>
        <v>2.2999999999999998</v>
      </c>
      <c r="G9" s="18"/>
    </row>
    <row r="10" spans="1:248" x14ac:dyDescent="0.25">
      <c r="A10" s="1" t="s">
        <v>8</v>
      </c>
      <c r="B10" s="7" t="s">
        <v>65</v>
      </c>
      <c r="C10" s="7" t="s">
        <v>66</v>
      </c>
      <c r="D10" s="8" t="s">
        <v>67</v>
      </c>
      <c r="E10" s="8"/>
      <c r="F10" s="11">
        <v>148.30000000000001</v>
      </c>
    </row>
    <row r="11" spans="1:248" s="16" customFormat="1" x14ac:dyDescent="0.25">
      <c r="A11" s="17" t="s">
        <v>9</v>
      </c>
      <c r="B11" s="16" t="s">
        <v>68</v>
      </c>
      <c r="C11" s="16" t="s">
        <v>69</v>
      </c>
      <c r="D11" s="18" t="s">
        <v>70</v>
      </c>
      <c r="E11" s="18"/>
      <c r="F11" s="19">
        <v>137.9</v>
      </c>
      <c r="G11" s="18"/>
    </row>
    <row r="12" spans="1:248" x14ac:dyDescent="0.25">
      <c r="A12" s="1" t="s">
        <v>10</v>
      </c>
      <c r="B12" s="7" t="s">
        <v>47</v>
      </c>
      <c r="C12" s="7" t="s">
        <v>48</v>
      </c>
      <c r="F12" s="11">
        <v>70.099999999999994</v>
      </c>
    </row>
    <row r="13" spans="1:248" s="16" customFormat="1" x14ac:dyDescent="0.25">
      <c r="A13" s="17" t="s">
        <v>11</v>
      </c>
      <c r="B13" s="10" t="s">
        <v>46</v>
      </c>
      <c r="D13" s="9" t="s">
        <v>122</v>
      </c>
      <c r="E13" s="9"/>
      <c r="F13" s="19">
        <v>23.2</v>
      </c>
      <c r="G13" s="18"/>
    </row>
    <row r="14" spans="1:248" x14ac:dyDescent="0.25">
      <c r="A14" s="7" t="s">
        <v>12</v>
      </c>
      <c r="B14" s="7" t="s">
        <v>189</v>
      </c>
      <c r="C14" s="7" t="s">
        <v>190</v>
      </c>
      <c r="D14" s="8" t="s">
        <v>191</v>
      </c>
      <c r="E14" s="8" t="s">
        <v>192</v>
      </c>
      <c r="F14" s="11">
        <f>575.8+20.6+71.1-13.4</f>
        <v>654.1</v>
      </c>
    </row>
    <row r="15" spans="1:248" s="16" customFormat="1" x14ac:dyDescent="0.25">
      <c r="A15" s="17" t="s">
        <v>13</v>
      </c>
      <c r="B15" s="10" t="s">
        <v>212</v>
      </c>
      <c r="C15" s="10" t="s">
        <v>213</v>
      </c>
      <c r="D15" s="9" t="s">
        <v>211</v>
      </c>
      <c r="E15" s="9"/>
      <c r="F15" s="19">
        <v>131.30000000000001</v>
      </c>
      <c r="G15" s="18"/>
    </row>
    <row r="16" spans="1:248" x14ac:dyDescent="0.25">
      <c r="A16" s="7" t="s">
        <v>131</v>
      </c>
      <c r="B16" s="7" t="s">
        <v>78</v>
      </c>
      <c r="C16" s="7" t="s">
        <v>130</v>
      </c>
      <c r="D16" s="8" t="s">
        <v>129</v>
      </c>
      <c r="E16" s="8"/>
      <c r="F16" s="11">
        <v>62.7</v>
      </c>
    </row>
    <row r="17" spans="1:7" s="16" customFormat="1" x14ac:dyDescent="0.25">
      <c r="A17" s="10" t="s">
        <v>14</v>
      </c>
      <c r="B17" s="16" t="s">
        <v>87</v>
      </c>
      <c r="C17" s="16" t="s">
        <v>88</v>
      </c>
      <c r="D17" s="18" t="s">
        <v>89</v>
      </c>
      <c r="E17" s="18"/>
      <c r="F17" s="19">
        <v>86.4</v>
      </c>
      <c r="G17" s="18"/>
    </row>
    <row r="18" spans="1:7" x14ac:dyDescent="0.25">
      <c r="A18" s="7" t="s">
        <v>15</v>
      </c>
      <c r="B18" s="2" t="s">
        <v>78</v>
      </c>
      <c r="C18" s="2" t="s">
        <v>90</v>
      </c>
      <c r="D18" s="8" t="s">
        <v>91</v>
      </c>
      <c r="E18" s="8" t="s">
        <v>171</v>
      </c>
      <c r="F18" s="11">
        <f>247.5-17.1+6.2-47.2+42.6</f>
        <v>231.99999999999997</v>
      </c>
    </row>
    <row r="19" spans="1:7" s="16" customFormat="1" x14ac:dyDescent="0.25">
      <c r="A19" s="17" t="s">
        <v>16</v>
      </c>
      <c r="B19" s="16" t="s">
        <v>96</v>
      </c>
      <c r="C19" s="16" t="s">
        <v>162</v>
      </c>
      <c r="D19" s="18" t="s">
        <v>163</v>
      </c>
      <c r="E19" s="18"/>
      <c r="F19" s="22">
        <f>127+64.5+63.7</f>
        <v>255.2</v>
      </c>
      <c r="G19" s="18"/>
    </row>
    <row r="20" spans="1:7" x14ac:dyDescent="0.25">
      <c r="A20" s="1" t="s">
        <v>17</v>
      </c>
      <c r="B20" s="2" t="s">
        <v>78</v>
      </c>
      <c r="C20" s="2" t="s">
        <v>95</v>
      </c>
      <c r="F20" s="4">
        <v>26.2</v>
      </c>
    </row>
    <row r="21" spans="1:7" s="16" customFormat="1" x14ac:dyDescent="0.25">
      <c r="A21" s="17" t="s">
        <v>18</v>
      </c>
      <c r="B21" s="16" t="s">
        <v>164</v>
      </c>
      <c r="C21" s="16" t="s">
        <v>165</v>
      </c>
      <c r="D21" s="18" t="s">
        <v>166</v>
      </c>
      <c r="E21" s="18"/>
      <c r="F21" s="22">
        <f>326.6+330.9</f>
        <v>657.5</v>
      </c>
      <c r="G21" s="18"/>
    </row>
    <row r="22" spans="1:7" x14ac:dyDescent="0.25">
      <c r="A22" s="1" t="s">
        <v>19</v>
      </c>
      <c r="B22" s="2" t="s">
        <v>92</v>
      </c>
      <c r="F22" s="12">
        <f>174.9-160.4</f>
        <v>14.5</v>
      </c>
    </row>
    <row r="23" spans="1:7" s="16" customFormat="1" x14ac:dyDescent="0.25">
      <c r="A23" s="10" t="s">
        <v>83</v>
      </c>
      <c r="B23" s="10" t="s">
        <v>188</v>
      </c>
      <c r="C23" s="10"/>
      <c r="D23" s="18"/>
      <c r="E23" s="18"/>
      <c r="F23" s="19">
        <v>8.3000000000000007</v>
      </c>
      <c r="G23" s="9"/>
    </row>
    <row r="24" spans="1:7" x14ac:dyDescent="0.25">
      <c r="A24" s="7" t="s">
        <v>186</v>
      </c>
      <c r="B24" s="7" t="s">
        <v>92</v>
      </c>
      <c r="C24" s="7"/>
      <c r="F24" s="11">
        <f>1406.4-1331.8+1826.2-1752</f>
        <v>148.80000000000018</v>
      </c>
      <c r="G24" s="8"/>
    </row>
    <row r="25" spans="1:7" s="16" customFormat="1" x14ac:dyDescent="0.25">
      <c r="A25" s="10" t="s">
        <v>31</v>
      </c>
      <c r="D25" s="9" t="s">
        <v>207</v>
      </c>
      <c r="E25" s="18"/>
      <c r="F25" s="19">
        <f>1412.9-1406.4+1833.9-1826.2</f>
        <v>14.200000000000045</v>
      </c>
      <c r="G25" s="18"/>
    </row>
    <row r="26" spans="1:7" x14ac:dyDescent="0.25">
      <c r="A26" s="7" t="s">
        <v>33</v>
      </c>
      <c r="B26" s="7" t="s">
        <v>52</v>
      </c>
      <c r="C26" s="7" t="s">
        <v>208</v>
      </c>
      <c r="D26" s="8" t="s">
        <v>55</v>
      </c>
      <c r="E26" s="8"/>
      <c r="F26" s="11">
        <v>635.5</v>
      </c>
    </row>
    <row r="27" spans="1:7" s="16" customFormat="1" x14ac:dyDescent="0.25">
      <c r="A27" s="10" t="s">
        <v>34</v>
      </c>
      <c r="B27" s="10" t="s">
        <v>52</v>
      </c>
      <c r="C27" s="10" t="s">
        <v>209</v>
      </c>
      <c r="D27" s="9" t="s">
        <v>55</v>
      </c>
      <c r="E27" s="9"/>
      <c r="F27" s="19">
        <v>599.79999999999995</v>
      </c>
      <c r="G27" s="18"/>
    </row>
    <row r="28" spans="1:7" x14ac:dyDescent="0.25">
      <c r="A28" s="1" t="s">
        <v>20</v>
      </c>
      <c r="B28" s="7" t="s">
        <v>199</v>
      </c>
      <c r="C28" s="7" t="s">
        <v>200</v>
      </c>
      <c r="D28" s="3" t="s">
        <v>201</v>
      </c>
      <c r="F28" s="11">
        <v>104.3</v>
      </c>
    </row>
    <row r="29" spans="1:7" s="16" customFormat="1" x14ac:dyDescent="0.25">
      <c r="A29" s="17" t="s">
        <v>21</v>
      </c>
      <c r="B29" s="10" t="s">
        <v>133</v>
      </c>
      <c r="C29" s="10" t="s">
        <v>202</v>
      </c>
      <c r="D29" s="18" t="s">
        <v>203</v>
      </c>
      <c r="E29" s="18" t="s">
        <v>206</v>
      </c>
      <c r="F29" s="19">
        <v>544.5</v>
      </c>
      <c r="G29" s="18"/>
    </row>
    <row r="30" spans="1:7" x14ac:dyDescent="0.25">
      <c r="A30" s="1" t="s">
        <v>22</v>
      </c>
      <c r="B30" s="7" t="s">
        <v>59</v>
      </c>
      <c r="C30" s="7" t="s">
        <v>60</v>
      </c>
      <c r="D30" s="8" t="s">
        <v>61</v>
      </c>
      <c r="E30" s="8"/>
      <c r="F30" s="11">
        <f>72.1+22.9</f>
        <v>95</v>
      </c>
      <c r="G30" s="8"/>
    </row>
    <row r="31" spans="1:7" s="16" customFormat="1" x14ac:dyDescent="0.25">
      <c r="A31" s="17" t="s">
        <v>23</v>
      </c>
      <c r="B31" s="10" t="s">
        <v>204</v>
      </c>
      <c r="C31" s="16" t="s">
        <v>205</v>
      </c>
      <c r="D31" s="18"/>
      <c r="E31" s="18"/>
      <c r="F31" s="19">
        <v>10.6</v>
      </c>
      <c r="G31" s="18"/>
    </row>
    <row r="32" spans="1:7" x14ac:dyDescent="0.25">
      <c r="A32" s="1" t="s">
        <v>24</v>
      </c>
      <c r="B32" s="7" t="s">
        <v>56</v>
      </c>
      <c r="C32" s="7" t="s">
        <v>120</v>
      </c>
      <c r="D32" s="8"/>
      <c r="E32" s="8"/>
      <c r="F32" s="11">
        <v>304.39999999999998</v>
      </c>
    </row>
    <row r="33" spans="1:7" s="16" customFormat="1" x14ac:dyDescent="0.25">
      <c r="A33" s="17" t="s">
        <v>25</v>
      </c>
      <c r="B33" s="16" t="s">
        <v>56</v>
      </c>
      <c r="C33" s="16" t="s">
        <v>160</v>
      </c>
      <c r="D33" s="18" t="s">
        <v>161</v>
      </c>
      <c r="E33" s="18"/>
      <c r="F33" s="20">
        <v>331.3</v>
      </c>
      <c r="G33" s="9"/>
    </row>
    <row r="34" spans="1:7" x14ac:dyDescent="0.25">
      <c r="A34" s="1" t="s">
        <v>27</v>
      </c>
      <c r="B34" s="7" t="s">
        <v>56</v>
      </c>
      <c r="C34" s="7" t="s">
        <v>103</v>
      </c>
      <c r="D34" s="8" t="s">
        <v>197</v>
      </c>
      <c r="E34" s="8"/>
      <c r="F34" s="11">
        <f>284.9-18.4</f>
        <v>266.5</v>
      </c>
    </row>
    <row r="35" spans="1:7" s="16" customFormat="1" x14ac:dyDescent="0.25">
      <c r="A35" s="10" t="s">
        <v>28</v>
      </c>
      <c r="B35" s="16" t="s">
        <v>56</v>
      </c>
      <c r="C35" s="10" t="s">
        <v>168</v>
      </c>
      <c r="D35" s="18" t="s">
        <v>167</v>
      </c>
      <c r="E35" s="9" t="s">
        <v>180</v>
      </c>
      <c r="F35" s="19">
        <f>100.2+109</f>
        <v>209.2</v>
      </c>
      <c r="G35" s="18"/>
    </row>
    <row r="36" spans="1:7" x14ac:dyDescent="0.25">
      <c r="A36" s="1" t="s">
        <v>30</v>
      </c>
      <c r="B36" s="7" t="s">
        <v>56</v>
      </c>
      <c r="C36" s="7" t="s">
        <v>81</v>
      </c>
      <c r="F36" s="11">
        <v>143.30000000000001</v>
      </c>
    </row>
    <row r="37" spans="1:7" s="16" customFormat="1" x14ac:dyDescent="0.25">
      <c r="A37" s="17" t="s">
        <v>29</v>
      </c>
      <c r="B37" s="10" t="s">
        <v>56</v>
      </c>
      <c r="C37" s="10" t="s">
        <v>169</v>
      </c>
      <c r="D37" s="18" t="s">
        <v>170</v>
      </c>
      <c r="E37" s="18"/>
      <c r="F37" s="19">
        <v>219.4</v>
      </c>
      <c r="G37" s="18"/>
    </row>
    <row r="38" spans="1:7" x14ac:dyDescent="0.25">
      <c r="A38" s="2" t="s">
        <v>38</v>
      </c>
      <c r="B38" s="7" t="s">
        <v>56</v>
      </c>
      <c r="F38" s="11">
        <v>87.9</v>
      </c>
      <c r="G38" s="8"/>
    </row>
    <row r="39" spans="1:7" s="16" customFormat="1" x14ac:dyDescent="0.25">
      <c r="A39" s="17" t="s">
        <v>37</v>
      </c>
      <c r="B39" s="10" t="s">
        <v>56</v>
      </c>
      <c r="D39" s="18"/>
      <c r="E39" s="18"/>
      <c r="F39" s="19">
        <f>35.3-10.5</f>
        <v>24.799999999999997</v>
      </c>
      <c r="G39" s="18"/>
    </row>
    <row r="40" spans="1:7" x14ac:dyDescent="0.25">
      <c r="A40" s="1" t="s">
        <v>140</v>
      </c>
      <c r="B40" s="7"/>
      <c r="C40" s="7" t="s">
        <v>141</v>
      </c>
      <c r="F40" s="11">
        <f>7-5.1</f>
        <v>1.9000000000000004</v>
      </c>
    </row>
    <row r="41" spans="1:7" s="16" customFormat="1" x14ac:dyDescent="0.25">
      <c r="A41" s="10" t="s">
        <v>44</v>
      </c>
      <c r="B41" s="10" t="s">
        <v>133</v>
      </c>
      <c r="C41" s="10" t="s">
        <v>181</v>
      </c>
      <c r="D41" s="9"/>
      <c r="E41" s="9"/>
      <c r="F41" s="19">
        <f>226.7+241.5+51</f>
        <v>519.20000000000005</v>
      </c>
      <c r="G41" s="9"/>
    </row>
    <row r="42" spans="1:7" x14ac:dyDescent="0.25">
      <c r="A42" s="7" t="s">
        <v>179</v>
      </c>
      <c r="B42" s="7" t="s">
        <v>50</v>
      </c>
      <c r="C42" s="7" t="s">
        <v>184</v>
      </c>
      <c r="D42" s="8" t="s">
        <v>185</v>
      </c>
      <c r="E42" s="8"/>
      <c r="F42" s="11">
        <v>27.2</v>
      </c>
      <c r="G42" s="8"/>
    </row>
    <row r="43" spans="1:7" s="16" customFormat="1" x14ac:dyDescent="0.25">
      <c r="A43" s="10" t="s">
        <v>146</v>
      </c>
      <c r="B43" s="10" t="s">
        <v>133</v>
      </c>
      <c r="C43" s="10" t="s">
        <v>147</v>
      </c>
      <c r="D43" s="9"/>
      <c r="E43" s="9" t="s">
        <v>193</v>
      </c>
      <c r="F43" s="19">
        <f>21+2.5+2</f>
        <v>25.5</v>
      </c>
      <c r="G43" s="9"/>
    </row>
    <row r="44" spans="1:7" x14ac:dyDescent="0.25">
      <c r="A44" s="7" t="s">
        <v>137</v>
      </c>
      <c r="B44" s="7" t="s">
        <v>133</v>
      </c>
      <c r="C44" s="7" t="s">
        <v>182</v>
      </c>
      <c r="D44" s="8"/>
      <c r="E44" s="8"/>
      <c r="F44" s="11">
        <v>3.9</v>
      </c>
      <c r="G44" s="8"/>
    </row>
    <row r="45" spans="1:7" s="16" customFormat="1" x14ac:dyDescent="0.25">
      <c r="A45" s="10" t="s">
        <v>138</v>
      </c>
      <c r="B45" s="10" t="s">
        <v>133</v>
      </c>
      <c r="C45" s="10" t="s">
        <v>210</v>
      </c>
      <c r="D45" s="9"/>
      <c r="E45" s="9"/>
      <c r="F45" s="19">
        <v>40</v>
      </c>
      <c r="G45" s="9"/>
    </row>
    <row r="46" spans="1:7" x14ac:dyDescent="0.25">
      <c r="A46" s="1" t="s">
        <v>71</v>
      </c>
      <c r="B46" s="2" t="s">
        <v>158</v>
      </c>
      <c r="C46" s="2" t="s">
        <v>159</v>
      </c>
      <c r="D46" s="3" t="s">
        <v>74</v>
      </c>
      <c r="F46" s="12">
        <f>134.3+14.2/2</f>
        <v>141.4</v>
      </c>
    </row>
    <row r="47" spans="1:7" s="16" customFormat="1" x14ac:dyDescent="0.25">
      <c r="A47" s="17" t="s">
        <v>72</v>
      </c>
      <c r="B47" s="16" t="s">
        <v>158</v>
      </c>
      <c r="C47" s="16" t="s">
        <v>159</v>
      </c>
      <c r="D47" s="18" t="s">
        <v>75</v>
      </c>
      <c r="E47" s="18"/>
      <c r="F47" s="20">
        <f>98.6+14.2/2</f>
        <v>105.69999999999999</v>
      </c>
      <c r="G47" s="18"/>
    </row>
    <row r="48" spans="1:7" x14ac:dyDescent="0.25">
      <c r="A48" s="7" t="s">
        <v>148</v>
      </c>
      <c r="B48" s="7"/>
      <c r="C48" s="7"/>
      <c r="D48" s="8" t="s">
        <v>149</v>
      </c>
      <c r="E48" s="8"/>
      <c r="F48" s="11">
        <f>15.6-14.2</f>
        <v>1.4000000000000004</v>
      </c>
    </row>
    <row r="49" spans="1:248" s="16" customFormat="1" x14ac:dyDescent="0.25">
      <c r="A49" s="17" t="s">
        <v>39</v>
      </c>
      <c r="B49" s="10" t="s">
        <v>49</v>
      </c>
      <c r="C49" s="10" t="s">
        <v>142</v>
      </c>
      <c r="D49" s="9"/>
      <c r="E49" s="9"/>
      <c r="F49" s="19">
        <v>10.3</v>
      </c>
      <c r="G49" s="18"/>
    </row>
    <row r="50" spans="1:248" x14ac:dyDescent="0.25">
      <c r="A50" s="1" t="s">
        <v>121</v>
      </c>
      <c r="B50" s="7" t="s">
        <v>46</v>
      </c>
      <c r="C50" s="7" t="s">
        <v>118</v>
      </c>
      <c r="F50" s="11">
        <v>53.3</v>
      </c>
    </row>
    <row r="51" spans="1:248" s="16" customFormat="1" x14ac:dyDescent="0.25">
      <c r="A51" s="10" t="s">
        <v>196</v>
      </c>
      <c r="B51" s="10" t="s">
        <v>98</v>
      </c>
      <c r="C51" s="10" t="s">
        <v>194</v>
      </c>
      <c r="D51" s="18"/>
      <c r="E51" s="18"/>
      <c r="F51" s="19">
        <v>82.6</v>
      </c>
      <c r="G51" s="18"/>
    </row>
    <row r="52" spans="1:248" x14ac:dyDescent="0.25">
      <c r="A52" s="7" t="s">
        <v>112</v>
      </c>
      <c r="B52" s="2" t="s">
        <v>98</v>
      </c>
      <c r="C52" s="2" t="s">
        <v>195</v>
      </c>
      <c r="F52" s="4">
        <v>50.1</v>
      </c>
    </row>
    <row r="53" spans="1:248" s="16" customFormat="1" x14ac:dyDescent="0.25">
      <c r="A53" s="10" t="s">
        <v>153</v>
      </c>
      <c r="B53" s="16" t="s">
        <v>98</v>
      </c>
      <c r="C53" s="16" t="s">
        <v>154</v>
      </c>
      <c r="D53" s="18" t="s">
        <v>155</v>
      </c>
      <c r="E53" s="18"/>
      <c r="F53" s="22">
        <v>26.7</v>
      </c>
      <c r="G53" s="18"/>
    </row>
    <row r="54" spans="1:248" x14ac:dyDescent="0.25">
      <c r="A54" s="25" t="s">
        <v>32</v>
      </c>
      <c r="F54" s="26">
        <f>SUM(F2:F53)</f>
        <v>11346.399999999998</v>
      </c>
      <c r="G54" s="27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</row>
    <row r="55" spans="1:248" s="16" customFormat="1" x14ac:dyDescent="0.25">
      <c r="D55" s="9"/>
      <c r="E55" s="9"/>
      <c r="F55" s="30">
        <f>F54-SUM(F48:F53)-F32</f>
        <v>10817.599999999999</v>
      </c>
      <c r="G55" s="31" t="s">
        <v>45</v>
      </c>
    </row>
    <row r="57" spans="1:248" s="16" customFormat="1" x14ac:dyDescent="0.25">
      <c r="D57" s="18"/>
      <c r="E57" s="18"/>
      <c r="F57" s="21">
        <f>SUM(F17:F21)</f>
        <v>1257.3</v>
      </c>
      <c r="G57" s="23" t="s">
        <v>41</v>
      </c>
    </row>
    <row r="58" spans="1:248" x14ac:dyDescent="0.25">
      <c r="F58" s="26">
        <f>SUM(F17:F27)+F33+F46+F47</f>
        <v>3256.8000000000006</v>
      </c>
      <c r="G58" s="5" t="s">
        <v>42</v>
      </c>
    </row>
    <row r="59" spans="1:248" s="16" customFormat="1" x14ac:dyDescent="0.25">
      <c r="D59" s="18"/>
      <c r="E59" s="18"/>
      <c r="F59" s="21">
        <f>SUM(F28:F31)</f>
        <v>754.4</v>
      </c>
      <c r="G59" s="23" t="s">
        <v>43</v>
      </c>
    </row>
    <row r="60" spans="1:248" x14ac:dyDescent="0.25">
      <c r="F60" s="6">
        <f>SUM(F41:F47)</f>
        <v>862.90000000000009</v>
      </c>
      <c r="G60" s="29" t="s">
        <v>44</v>
      </c>
    </row>
    <row r="61" spans="1:248" s="16" customFormat="1" x14ac:dyDescent="0.25">
      <c r="A61" s="32" t="s">
        <v>40</v>
      </c>
      <c r="D61" s="18"/>
      <c r="E61" s="18"/>
      <c r="F61" s="19"/>
      <c r="G61" s="18"/>
    </row>
  </sheetData>
  <hyperlinks>
    <hyperlink ref="A61" r:id="rId1" xr:uid="{C5D7031A-BE03-43FB-AFD4-4350CF3FE2E7}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34BB9-EA8D-4A8F-952F-C428AB314916}">
  <dimension ref="A1:IN61"/>
  <sheetViews>
    <sheetView workbookViewId="0">
      <pane ySplit="1" topLeftCell="A29" activePane="bottomLeft" state="frozen"/>
      <selection pane="bottomLeft" activeCell="G1" sqref="G1"/>
    </sheetView>
  </sheetViews>
  <sheetFormatPr baseColWidth="10" defaultRowHeight="13.2" x14ac:dyDescent="0.25"/>
  <cols>
    <col min="1" max="1" width="20.109375" style="2" bestFit="1" customWidth="1"/>
    <col min="2" max="2" width="19.6640625" style="2" bestFit="1" customWidth="1"/>
    <col min="3" max="3" width="29.6640625" style="2" bestFit="1" customWidth="1"/>
    <col min="4" max="4" width="33.21875" style="3" customWidth="1"/>
    <col min="5" max="5" width="55.21875" style="3" bestFit="1" customWidth="1"/>
    <col min="6" max="6" width="8.109375" style="11" bestFit="1" customWidth="1"/>
    <col min="7" max="7" width="33.88671875" style="3" bestFit="1" customWidth="1"/>
    <col min="8" max="16384" width="11.5546875" style="2"/>
  </cols>
  <sheetData>
    <row r="1" spans="1:248" s="16" customFormat="1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152</v>
      </c>
      <c r="F1" s="15" t="s">
        <v>4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</row>
    <row r="2" spans="1:248" x14ac:dyDescent="0.25">
      <c r="A2" s="1" t="s">
        <v>5</v>
      </c>
      <c r="B2" s="7" t="s">
        <v>46</v>
      </c>
      <c r="C2" s="7" t="s">
        <v>118</v>
      </c>
      <c r="F2" s="11">
        <f>2120+2.4</f>
        <v>2122.4</v>
      </c>
    </row>
    <row r="3" spans="1:248" s="16" customFormat="1" x14ac:dyDescent="0.25">
      <c r="A3" s="17" t="s">
        <v>6</v>
      </c>
      <c r="B3" s="10" t="s">
        <v>63</v>
      </c>
      <c r="C3" s="10" t="s">
        <v>64</v>
      </c>
      <c r="D3" s="9" t="s">
        <v>110</v>
      </c>
      <c r="E3" s="9"/>
      <c r="F3" s="19">
        <v>230.4</v>
      </c>
      <c r="G3" s="24"/>
    </row>
    <row r="4" spans="1:248" x14ac:dyDescent="0.25">
      <c r="A4" s="1" t="s">
        <v>7</v>
      </c>
      <c r="B4" s="7" t="s">
        <v>47</v>
      </c>
      <c r="C4" s="7" t="s">
        <v>76</v>
      </c>
      <c r="D4" s="8" t="s">
        <v>198</v>
      </c>
      <c r="E4" s="8"/>
      <c r="F4" s="11">
        <f>1436.6-25.5+33.2</f>
        <v>1444.3</v>
      </c>
    </row>
    <row r="5" spans="1:248" s="16" customFormat="1" x14ac:dyDescent="0.25">
      <c r="A5" s="17" t="s">
        <v>77</v>
      </c>
      <c r="B5" s="10" t="s">
        <v>47</v>
      </c>
      <c r="C5" s="10" t="s">
        <v>150</v>
      </c>
      <c r="D5" s="9"/>
      <c r="E5" s="9"/>
      <c r="F5" s="19">
        <v>37.6</v>
      </c>
      <c r="G5" s="18"/>
    </row>
    <row r="6" spans="1:248" x14ac:dyDescent="0.25">
      <c r="A6" s="7" t="s">
        <v>82</v>
      </c>
      <c r="B6" s="7" t="s">
        <v>84</v>
      </c>
      <c r="C6" s="2" t="s">
        <v>85</v>
      </c>
      <c r="D6" s="3" t="s">
        <v>86</v>
      </c>
      <c r="F6" s="11">
        <v>74.3</v>
      </c>
    </row>
    <row r="7" spans="1:248" s="16" customFormat="1" x14ac:dyDescent="0.25">
      <c r="A7" s="10" t="s">
        <v>99</v>
      </c>
      <c r="B7" s="10" t="s">
        <v>106</v>
      </c>
      <c r="C7" s="10" t="s">
        <v>107</v>
      </c>
      <c r="D7" s="9" t="s">
        <v>100</v>
      </c>
      <c r="E7" s="9"/>
      <c r="F7" s="19">
        <v>35.1</v>
      </c>
      <c r="G7" s="18"/>
    </row>
    <row r="8" spans="1:248" x14ac:dyDescent="0.25">
      <c r="A8" s="7" t="s">
        <v>101</v>
      </c>
      <c r="B8" s="7" t="s">
        <v>108</v>
      </c>
      <c r="C8" s="7" t="s">
        <v>109</v>
      </c>
      <c r="D8" s="8" t="s">
        <v>102</v>
      </c>
      <c r="E8" s="8"/>
      <c r="F8" s="11">
        <v>63.6</v>
      </c>
    </row>
    <row r="9" spans="1:248" s="16" customFormat="1" x14ac:dyDescent="0.25">
      <c r="A9" s="10" t="s">
        <v>143</v>
      </c>
      <c r="B9" s="10" t="s">
        <v>144</v>
      </c>
      <c r="C9" s="10" t="s">
        <v>145</v>
      </c>
      <c r="D9" s="9"/>
      <c r="E9" s="9"/>
      <c r="F9" s="19">
        <f>1.5+0.8</f>
        <v>2.2999999999999998</v>
      </c>
      <c r="G9" s="18"/>
    </row>
    <row r="10" spans="1:248" x14ac:dyDescent="0.25">
      <c r="A10" s="1" t="s">
        <v>8</v>
      </c>
      <c r="B10" s="7" t="s">
        <v>65</v>
      </c>
      <c r="C10" s="7" t="s">
        <v>66</v>
      </c>
      <c r="D10" s="8" t="s">
        <v>67</v>
      </c>
      <c r="E10" s="8"/>
      <c r="F10" s="11">
        <v>148.30000000000001</v>
      </c>
    </row>
    <row r="11" spans="1:248" s="16" customFormat="1" x14ac:dyDescent="0.25">
      <c r="A11" s="17" t="s">
        <v>9</v>
      </c>
      <c r="B11" s="16" t="s">
        <v>68</v>
      </c>
      <c r="C11" s="16" t="s">
        <v>69</v>
      </c>
      <c r="D11" s="18" t="s">
        <v>70</v>
      </c>
      <c r="E11" s="18"/>
      <c r="F11" s="19">
        <v>137.9</v>
      </c>
      <c r="G11" s="18"/>
    </row>
    <row r="12" spans="1:248" x14ac:dyDescent="0.25">
      <c r="A12" s="1" t="s">
        <v>10</v>
      </c>
      <c r="B12" s="7" t="s">
        <v>47</v>
      </c>
      <c r="C12" s="7" t="s">
        <v>48</v>
      </c>
      <c r="F12" s="11">
        <v>70.099999999999994</v>
      </c>
    </row>
    <row r="13" spans="1:248" s="16" customFormat="1" x14ac:dyDescent="0.25">
      <c r="A13" s="17" t="s">
        <v>11</v>
      </c>
      <c r="B13" s="10" t="s">
        <v>46</v>
      </c>
      <c r="D13" s="9" t="s">
        <v>122</v>
      </c>
      <c r="E13" s="9"/>
      <c r="F13" s="19">
        <v>23.2</v>
      </c>
      <c r="G13" s="18"/>
    </row>
    <row r="14" spans="1:248" x14ac:dyDescent="0.25">
      <c r="A14" s="7" t="s">
        <v>12</v>
      </c>
      <c r="B14" s="7" t="s">
        <v>189</v>
      </c>
      <c r="C14" s="7" t="s">
        <v>190</v>
      </c>
      <c r="D14" s="8" t="s">
        <v>191</v>
      </c>
      <c r="E14" s="8" t="s">
        <v>192</v>
      </c>
      <c r="F14" s="11">
        <f>575.8+20.6+71.1-13.4</f>
        <v>654.1</v>
      </c>
    </row>
    <row r="15" spans="1:248" s="16" customFormat="1" x14ac:dyDescent="0.25">
      <c r="A15" s="17" t="s">
        <v>13</v>
      </c>
      <c r="B15" s="10" t="s">
        <v>49</v>
      </c>
      <c r="C15" s="10" t="s">
        <v>127</v>
      </c>
      <c r="D15" s="9" t="s">
        <v>128</v>
      </c>
      <c r="E15" s="9"/>
      <c r="F15" s="19">
        <v>98.7</v>
      </c>
      <c r="G15" s="18"/>
    </row>
    <row r="16" spans="1:248" x14ac:dyDescent="0.25">
      <c r="A16" s="7" t="s">
        <v>131</v>
      </c>
      <c r="B16" s="7" t="s">
        <v>78</v>
      </c>
      <c r="C16" s="7" t="s">
        <v>130</v>
      </c>
      <c r="D16" s="8" t="s">
        <v>129</v>
      </c>
      <c r="E16" s="8"/>
      <c r="F16" s="11">
        <v>62.7</v>
      </c>
    </row>
    <row r="17" spans="1:7" s="16" customFormat="1" x14ac:dyDescent="0.25">
      <c r="A17" s="10" t="s">
        <v>14</v>
      </c>
      <c r="B17" s="16" t="s">
        <v>87</v>
      </c>
      <c r="C17" s="16" t="s">
        <v>88</v>
      </c>
      <c r="D17" s="18" t="s">
        <v>89</v>
      </c>
      <c r="E17" s="18"/>
      <c r="F17" s="19">
        <v>86.4</v>
      </c>
      <c r="G17" s="18"/>
    </row>
    <row r="18" spans="1:7" x14ac:dyDescent="0.25">
      <c r="A18" s="7" t="s">
        <v>15</v>
      </c>
      <c r="B18" s="2" t="s">
        <v>78</v>
      </c>
      <c r="C18" s="2" t="s">
        <v>90</v>
      </c>
      <c r="D18" s="8" t="s">
        <v>91</v>
      </c>
      <c r="E18" s="8" t="s">
        <v>171</v>
      </c>
      <c r="F18" s="11">
        <f>247.5-17.1+6.2-47.2+42.6</f>
        <v>231.99999999999997</v>
      </c>
    </row>
    <row r="19" spans="1:7" s="16" customFormat="1" x14ac:dyDescent="0.25">
      <c r="A19" s="17" t="s">
        <v>16</v>
      </c>
      <c r="B19" s="16" t="s">
        <v>96</v>
      </c>
      <c r="C19" s="16" t="s">
        <v>162</v>
      </c>
      <c r="D19" s="18" t="s">
        <v>163</v>
      </c>
      <c r="E19" s="18"/>
      <c r="F19" s="22">
        <f>127+64.5+63.7</f>
        <v>255.2</v>
      </c>
      <c r="G19" s="18"/>
    </row>
    <row r="20" spans="1:7" x14ac:dyDescent="0.25">
      <c r="A20" s="1" t="s">
        <v>17</v>
      </c>
      <c r="B20" s="2" t="s">
        <v>78</v>
      </c>
      <c r="C20" s="2" t="s">
        <v>95</v>
      </c>
      <c r="F20" s="4">
        <v>26.2</v>
      </c>
    </row>
    <row r="21" spans="1:7" s="16" customFormat="1" x14ac:dyDescent="0.25">
      <c r="A21" s="17" t="s">
        <v>18</v>
      </c>
      <c r="B21" s="16" t="s">
        <v>164</v>
      </c>
      <c r="C21" s="16" t="s">
        <v>165</v>
      </c>
      <c r="D21" s="18" t="s">
        <v>166</v>
      </c>
      <c r="E21" s="18"/>
      <c r="F21" s="22">
        <f>326.6+330.9</f>
        <v>657.5</v>
      </c>
      <c r="G21" s="18"/>
    </row>
    <row r="22" spans="1:7" x14ac:dyDescent="0.25">
      <c r="A22" s="1" t="s">
        <v>19</v>
      </c>
      <c r="B22" s="2" t="s">
        <v>92</v>
      </c>
      <c r="F22" s="12">
        <f>174.9-160.4</f>
        <v>14.5</v>
      </c>
    </row>
    <row r="23" spans="1:7" s="16" customFormat="1" x14ac:dyDescent="0.25">
      <c r="A23" s="10" t="s">
        <v>83</v>
      </c>
      <c r="B23" s="10" t="s">
        <v>188</v>
      </c>
      <c r="C23" s="10"/>
      <c r="D23" s="18"/>
      <c r="E23" s="18"/>
      <c r="F23" s="19">
        <v>8.3000000000000007</v>
      </c>
      <c r="G23" s="9"/>
    </row>
    <row r="24" spans="1:7" x14ac:dyDescent="0.25">
      <c r="A24" s="7" t="s">
        <v>186</v>
      </c>
      <c r="B24" s="7" t="s">
        <v>92</v>
      </c>
      <c r="C24" s="7"/>
      <c r="F24" s="11">
        <f>1461.9-1376.2+1890.9-(1823.2-29.7)</f>
        <v>183.10000000000014</v>
      </c>
      <c r="G24" s="8"/>
    </row>
    <row r="25" spans="1:7" s="16" customFormat="1" x14ac:dyDescent="0.25">
      <c r="A25" s="10" t="s">
        <v>31</v>
      </c>
      <c r="D25" s="9" t="s">
        <v>187</v>
      </c>
      <c r="E25" s="18"/>
      <c r="F25" s="19">
        <f>1469.1-1461.9+1899.8-1890.9</f>
        <v>16.099999999999682</v>
      </c>
      <c r="G25" s="18"/>
    </row>
    <row r="26" spans="1:7" x14ac:dyDescent="0.25">
      <c r="A26" s="7" t="s">
        <v>33</v>
      </c>
      <c r="B26" s="7" t="s">
        <v>52</v>
      </c>
      <c r="C26" s="7" t="s">
        <v>53</v>
      </c>
      <c r="D26" s="8" t="s">
        <v>55</v>
      </c>
      <c r="E26" s="8"/>
      <c r="F26" s="11">
        <v>683.2</v>
      </c>
    </row>
    <row r="27" spans="1:7" s="16" customFormat="1" x14ac:dyDescent="0.25">
      <c r="A27" s="10" t="s">
        <v>34</v>
      </c>
      <c r="B27" s="10" t="s">
        <v>52</v>
      </c>
      <c r="C27" s="10" t="s">
        <v>54</v>
      </c>
      <c r="D27" s="9" t="s">
        <v>55</v>
      </c>
      <c r="E27" s="9"/>
      <c r="F27" s="19">
        <v>650.4</v>
      </c>
      <c r="G27" s="18"/>
    </row>
    <row r="28" spans="1:7" x14ac:dyDescent="0.25">
      <c r="A28" s="1" t="s">
        <v>20</v>
      </c>
      <c r="B28" s="7" t="s">
        <v>199</v>
      </c>
      <c r="C28" s="7" t="s">
        <v>200</v>
      </c>
      <c r="D28" s="3" t="s">
        <v>201</v>
      </c>
      <c r="F28" s="11">
        <v>104.3</v>
      </c>
    </row>
    <row r="29" spans="1:7" s="16" customFormat="1" x14ac:dyDescent="0.25">
      <c r="A29" s="17" t="s">
        <v>21</v>
      </c>
      <c r="B29" s="10" t="s">
        <v>133</v>
      </c>
      <c r="C29" s="10" t="s">
        <v>202</v>
      </c>
      <c r="D29" s="18" t="s">
        <v>203</v>
      </c>
      <c r="E29" s="18" t="s">
        <v>206</v>
      </c>
      <c r="F29" s="19">
        <v>544.5</v>
      </c>
      <c r="G29" s="18"/>
    </row>
    <row r="30" spans="1:7" x14ac:dyDescent="0.25">
      <c r="A30" s="1" t="s">
        <v>22</v>
      </c>
      <c r="B30" s="7" t="s">
        <v>59</v>
      </c>
      <c r="C30" s="7" t="s">
        <v>60</v>
      </c>
      <c r="D30" s="8" t="s">
        <v>61</v>
      </c>
      <c r="E30" s="8"/>
      <c r="F30" s="11">
        <f>72.1+22.9</f>
        <v>95</v>
      </c>
      <c r="G30" s="8"/>
    </row>
    <row r="31" spans="1:7" s="16" customFormat="1" x14ac:dyDescent="0.25">
      <c r="A31" s="17" t="s">
        <v>23</v>
      </c>
      <c r="B31" s="10" t="s">
        <v>204</v>
      </c>
      <c r="C31" s="16" t="s">
        <v>205</v>
      </c>
      <c r="D31" s="18"/>
      <c r="E31" s="18"/>
      <c r="F31" s="19">
        <v>10.6</v>
      </c>
      <c r="G31" s="18"/>
    </row>
    <row r="32" spans="1:7" x14ac:dyDescent="0.25">
      <c r="A32" s="1" t="s">
        <v>24</v>
      </c>
      <c r="B32" s="7" t="s">
        <v>56</v>
      </c>
      <c r="C32" s="7" t="s">
        <v>120</v>
      </c>
      <c r="D32" s="8"/>
      <c r="E32" s="8"/>
      <c r="F32" s="11">
        <v>304.39999999999998</v>
      </c>
    </row>
    <row r="33" spans="1:7" s="16" customFormat="1" x14ac:dyDescent="0.25">
      <c r="A33" s="17" t="s">
        <v>25</v>
      </c>
      <c r="B33" s="16" t="s">
        <v>56</v>
      </c>
      <c r="C33" s="16" t="s">
        <v>160</v>
      </c>
      <c r="D33" s="18" t="s">
        <v>161</v>
      </c>
      <c r="E33" s="18"/>
      <c r="F33" s="20">
        <v>331.3</v>
      </c>
      <c r="G33" s="9"/>
    </row>
    <row r="34" spans="1:7" x14ac:dyDescent="0.25">
      <c r="A34" s="1" t="s">
        <v>27</v>
      </c>
      <c r="B34" s="7" t="s">
        <v>56</v>
      </c>
      <c r="C34" s="7" t="s">
        <v>103</v>
      </c>
      <c r="D34" s="8" t="s">
        <v>197</v>
      </c>
      <c r="E34" s="8"/>
      <c r="F34" s="11">
        <f>284.9-18.4</f>
        <v>266.5</v>
      </c>
    </row>
    <row r="35" spans="1:7" s="16" customFormat="1" x14ac:dyDescent="0.25">
      <c r="A35" s="10" t="s">
        <v>28</v>
      </c>
      <c r="B35" s="16" t="s">
        <v>56</v>
      </c>
      <c r="C35" s="10" t="s">
        <v>168</v>
      </c>
      <c r="D35" s="18" t="s">
        <v>167</v>
      </c>
      <c r="E35" s="9" t="s">
        <v>180</v>
      </c>
      <c r="F35" s="19">
        <f>100.2+109</f>
        <v>209.2</v>
      </c>
      <c r="G35" s="18"/>
    </row>
    <row r="36" spans="1:7" x14ac:dyDescent="0.25">
      <c r="A36" s="1" t="s">
        <v>30</v>
      </c>
      <c r="B36" s="7" t="s">
        <v>56</v>
      </c>
      <c r="C36" s="7" t="s">
        <v>81</v>
      </c>
      <c r="F36" s="11">
        <v>143.30000000000001</v>
      </c>
    </row>
    <row r="37" spans="1:7" s="16" customFormat="1" x14ac:dyDescent="0.25">
      <c r="A37" s="17" t="s">
        <v>29</v>
      </c>
      <c r="B37" s="10" t="s">
        <v>56</v>
      </c>
      <c r="C37" s="10" t="s">
        <v>169</v>
      </c>
      <c r="D37" s="18" t="s">
        <v>170</v>
      </c>
      <c r="E37" s="18"/>
      <c r="F37" s="19">
        <v>219.4</v>
      </c>
      <c r="G37" s="18"/>
    </row>
    <row r="38" spans="1:7" x14ac:dyDescent="0.25">
      <c r="A38" s="2" t="s">
        <v>38</v>
      </c>
      <c r="B38" s="7" t="s">
        <v>56</v>
      </c>
      <c r="F38" s="11">
        <v>87.9</v>
      </c>
      <c r="G38" s="8"/>
    </row>
    <row r="39" spans="1:7" s="16" customFormat="1" x14ac:dyDescent="0.25">
      <c r="A39" s="17" t="s">
        <v>37</v>
      </c>
      <c r="B39" s="10" t="s">
        <v>56</v>
      </c>
      <c r="D39" s="18"/>
      <c r="E39" s="18"/>
      <c r="F39" s="19">
        <f>35.3-10.5</f>
        <v>24.799999999999997</v>
      </c>
      <c r="G39" s="18"/>
    </row>
    <row r="40" spans="1:7" x14ac:dyDescent="0.25">
      <c r="A40" s="1" t="s">
        <v>140</v>
      </c>
      <c r="B40" s="7"/>
      <c r="C40" s="7" t="s">
        <v>141</v>
      </c>
      <c r="F40" s="11">
        <f>7-5.1</f>
        <v>1.9000000000000004</v>
      </c>
    </row>
    <row r="41" spans="1:7" s="16" customFormat="1" x14ac:dyDescent="0.25">
      <c r="A41" s="10" t="s">
        <v>44</v>
      </c>
      <c r="B41" s="10" t="s">
        <v>133</v>
      </c>
      <c r="C41" s="10" t="s">
        <v>181</v>
      </c>
      <c r="D41" s="9"/>
      <c r="E41" s="9"/>
      <c r="F41" s="19">
        <f>226.7+241.5+51</f>
        <v>519.20000000000005</v>
      </c>
      <c r="G41" s="9"/>
    </row>
    <row r="42" spans="1:7" x14ac:dyDescent="0.25">
      <c r="A42" s="7" t="s">
        <v>179</v>
      </c>
      <c r="B42" s="7" t="s">
        <v>50</v>
      </c>
      <c r="C42" s="7" t="s">
        <v>184</v>
      </c>
      <c r="D42" s="8" t="s">
        <v>185</v>
      </c>
      <c r="E42" s="8"/>
      <c r="F42" s="11">
        <v>27.2</v>
      </c>
      <c r="G42" s="8"/>
    </row>
    <row r="43" spans="1:7" s="16" customFormat="1" x14ac:dyDescent="0.25">
      <c r="A43" s="10" t="s">
        <v>146</v>
      </c>
      <c r="B43" s="10" t="s">
        <v>133</v>
      </c>
      <c r="C43" s="10" t="s">
        <v>147</v>
      </c>
      <c r="D43" s="9"/>
      <c r="E43" s="9" t="s">
        <v>193</v>
      </c>
      <c r="F43" s="19">
        <f>21+2.5+2</f>
        <v>25.5</v>
      </c>
      <c r="G43" s="9"/>
    </row>
    <row r="44" spans="1:7" x14ac:dyDescent="0.25">
      <c r="A44" s="7" t="s">
        <v>137</v>
      </c>
      <c r="B44" s="7" t="s">
        <v>133</v>
      </c>
      <c r="C44" s="7" t="s">
        <v>182</v>
      </c>
      <c r="D44" s="8"/>
      <c r="E44" s="8"/>
      <c r="F44" s="11">
        <v>3.9</v>
      </c>
      <c r="G44" s="8"/>
    </row>
    <row r="45" spans="1:7" s="16" customFormat="1" x14ac:dyDescent="0.25">
      <c r="A45" s="10" t="s">
        <v>138</v>
      </c>
      <c r="B45" s="10" t="s">
        <v>133</v>
      </c>
      <c r="C45" s="10" t="s">
        <v>183</v>
      </c>
      <c r="D45" s="9"/>
      <c r="E45" s="9"/>
      <c r="F45" s="19">
        <f>10.8+10.7</f>
        <v>21.5</v>
      </c>
      <c r="G45" s="9"/>
    </row>
    <row r="46" spans="1:7" x14ac:dyDescent="0.25">
      <c r="A46" s="1" t="s">
        <v>71</v>
      </c>
      <c r="B46" s="2" t="s">
        <v>158</v>
      </c>
      <c r="C46" s="2" t="s">
        <v>159</v>
      </c>
      <c r="D46" s="3" t="s">
        <v>74</v>
      </c>
      <c r="F46" s="12">
        <f>134.3+14.2/2</f>
        <v>141.4</v>
      </c>
    </row>
    <row r="47" spans="1:7" s="16" customFormat="1" x14ac:dyDescent="0.25">
      <c r="A47" s="17" t="s">
        <v>72</v>
      </c>
      <c r="B47" s="16" t="s">
        <v>158</v>
      </c>
      <c r="C47" s="16" t="s">
        <v>159</v>
      </c>
      <c r="D47" s="18" t="s">
        <v>75</v>
      </c>
      <c r="E47" s="18"/>
      <c r="F47" s="20">
        <f>98.6+14.2/2</f>
        <v>105.69999999999999</v>
      </c>
      <c r="G47" s="18"/>
    </row>
    <row r="48" spans="1:7" x14ac:dyDescent="0.25">
      <c r="A48" s="7" t="s">
        <v>148</v>
      </c>
      <c r="B48" s="7"/>
      <c r="C48" s="7"/>
      <c r="D48" s="8" t="s">
        <v>149</v>
      </c>
      <c r="E48" s="8"/>
      <c r="F48" s="11">
        <f>15.6-14.2</f>
        <v>1.4000000000000004</v>
      </c>
    </row>
    <row r="49" spans="1:248" s="16" customFormat="1" x14ac:dyDescent="0.25">
      <c r="A49" s="17" t="s">
        <v>39</v>
      </c>
      <c r="B49" s="10" t="s">
        <v>49</v>
      </c>
      <c r="C49" s="10" t="s">
        <v>142</v>
      </c>
      <c r="D49" s="9"/>
      <c r="E49" s="9"/>
      <c r="F49" s="19">
        <v>10.3</v>
      </c>
      <c r="G49" s="18"/>
    </row>
    <row r="50" spans="1:248" x14ac:dyDescent="0.25">
      <c r="A50" s="1" t="s">
        <v>121</v>
      </c>
      <c r="B50" s="7" t="s">
        <v>46</v>
      </c>
      <c r="C50" s="7" t="s">
        <v>118</v>
      </c>
      <c r="F50" s="11">
        <v>53.3</v>
      </c>
    </row>
    <row r="51" spans="1:248" s="16" customFormat="1" x14ac:dyDescent="0.25">
      <c r="A51" s="10" t="s">
        <v>196</v>
      </c>
      <c r="B51" s="10" t="s">
        <v>98</v>
      </c>
      <c r="C51" s="10" t="s">
        <v>194</v>
      </c>
      <c r="D51" s="18"/>
      <c r="E51" s="18"/>
      <c r="F51" s="19">
        <v>82.6</v>
      </c>
      <c r="G51" s="18"/>
    </row>
    <row r="52" spans="1:248" x14ac:dyDescent="0.25">
      <c r="A52" s="7" t="s">
        <v>112</v>
      </c>
      <c r="B52" s="2" t="s">
        <v>98</v>
      </c>
      <c r="C52" s="2" t="s">
        <v>195</v>
      </c>
      <c r="F52" s="4">
        <v>50.1</v>
      </c>
    </row>
    <row r="53" spans="1:248" s="16" customFormat="1" x14ac:dyDescent="0.25">
      <c r="A53" s="10" t="s">
        <v>153</v>
      </c>
      <c r="B53" s="16" t="s">
        <v>98</v>
      </c>
      <c r="C53" s="16" t="s">
        <v>154</v>
      </c>
      <c r="D53" s="18" t="s">
        <v>155</v>
      </c>
      <c r="E53" s="18"/>
      <c r="F53" s="22">
        <v>26.7</v>
      </c>
      <c r="G53" s="18"/>
    </row>
    <row r="54" spans="1:248" x14ac:dyDescent="0.25">
      <c r="A54" s="25" t="s">
        <v>32</v>
      </c>
      <c r="F54" s="26">
        <f>SUM(F2:F53)</f>
        <v>11429.799999999997</v>
      </c>
      <c r="G54" s="27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</row>
    <row r="55" spans="1:248" s="16" customFormat="1" x14ac:dyDescent="0.25">
      <c r="D55" s="9"/>
      <c r="E55" s="9"/>
      <c r="F55" s="30">
        <f>F54-SUM(F48:F53)-F32</f>
        <v>10900.999999999998</v>
      </c>
      <c r="G55" s="31" t="s">
        <v>45</v>
      </c>
    </row>
    <row r="57" spans="1:248" s="16" customFormat="1" x14ac:dyDescent="0.25">
      <c r="D57" s="18"/>
      <c r="E57" s="18"/>
      <c r="F57" s="21">
        <f>SUM(F17:F21)</f>
        <v>1257.3</v>
      </c>
      <c r="G57" s="23" t="s">
        <v>41</v>
      </c>
    </row>
    <row r="58" spans="1:248" x14ac:dyDescent="0.25">
      <c r="F58" s="26">
        <f>SUM(F17:F27)+F33+F46+F47</f>
        <v>3391.3</v>
      </c>
      <c r="G58" s="5" t="s">
        <v>42</v>
      </c>
    </row>
    <row r="59" spans="1:248" s="16" customFormat="1" x14ac:dyDescent="0.25">
      <c r="D59" s="18"/>
      <c r="E59" s="18"/>
      <c r="F59" s="21">
        <f>SUM(F28:F31)</f>
        <v>754.4</v>
      </c>
      <c r="G59" s="23" t="s">
        <v>43</v>
      </c>
    </row>
    <row r="60" spans="1:248" x14ac:dyDescent="0.25">
      <c r="F60" s="6">
        <f>SUM(F41:F47)</f>
        <v>844.40000000000009</v>
      </c>
      <c r="G60" s="29" t="s">
        <v>44</v>
      </c>
    </row>
    <row r="61" spans="1:248" s="16" customFormat="1" x14ac:dyDescent="0.25">
      <c r="A61" s="32" t="s">
        <v>40</v>
      </c>
      <c r="D61" s="18"/>
      <c r="E61" s="18"/>
      <c r="F61" s="19"/>
      <c r="G61" s="18"/>
    </row>
  </sheetData>
  <hyperlinks>
    <hyperlink ref="A61" r:id="rId1" xr:uid="{8B98D453-4A2F-45E6-949D-C3214B5710B7}"/>
  </hyperlink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D80BD-99CD-4DF3-AEF7-C89B92AF195B}">
  <dimension ref="A1:IN61"/>
  <sheetViews>
    <sheetView workbookViewId="0">
      <pane ySplit="1" topLeftCell="A35" activePane="bottomLeft" state="frozen"/>
      <selection pane="bottomLeft" activeCell="G1" sqref="G1"/>
    </sheetView>
  </sheetViews>
  <sheetFormatPr baseColWidth="10" defaultRowHeight="13.2" x14ac:dyDescent="0.25"/>
  <cols>
    <col min="1" max="1" width="20.109375" style="2" bestFit="1" customWidth="1"/>
    <col min="2" max="2" width="19.6640625" style="2" bestFit="1" customWidth="1"/>
    <col min="3" max="3" width="29.6640625" style="2" bestFit="1" customWidth="1"/>
    <col min="4" max="4" width="33.21875" style="3" customWidth="1"/>
    <col min="5" max="5" width="55.21875" style="3" bestFit="1" customWidth="1"/>
    <col min="6" max="6" width="8.109375" style="11" bestFit="1" customWidth="1"/>
    <col min="7" max="7" width="33.88671875" style="3" bestFit="1" customWidth="1"/>
    <col min="8" max="16384" width="11.5546875" style="2"/>
  </cols>
  <sheetData>
    <row r="1" spans="1:248" s="16" customFormat="1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152</v>
      </c>
      <c r="F1" s="15" t="s">
        <v>4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</row>
    <row r="2" spans="1:248" x14ac:dyDescent="0.25">
      <c r="A2" s="1" t="s">
        <v>5</v>
      </c>
      <c r="B2" s="7" t="s">
        <v>46</v>
      </c>
      <c r="C2" s="7" t="s">
        <v>118</v>
      </c>
      <c r="F2" s="11">
        <f>2120+2.4</f>
        <v>2122.4</v>
      </c>
    </row>
    <row r="3" spans="1:248" s="16" customFormat="1" x14ac:dyDescent="0.25">
      <c r="A3" s="17" t="s">
        <v>6</v>
      </c>
      <c r="B3" s="10" t="s">
        <v>63</v>
      </c>
      <c r="C3" s="10" t="s">
        <v>64</v>
      </c>
      <c r="D3" s="9" t="s">
        <v>110</v>
      </c>
      <c r="E3" s="9"/>
      <c r="F3" s="19">
        <v>230.4</v>
      </c>
      <c r="G3" s="24"/>
    </row>
    <row r="4" spans="1:248" x14ac:dyDescent="0.25">
      <c r="A4" s="1" t="s">
        <v>7</v>
      </c>
      <c r="B4" s="7" t="s">
        <v>47</v>
      </c>
      <c r="C4" s="7" t="s">
        <v>76</v>
      </c>
      <c r="D4" s="8" t="s">
        <v>198</v>
      </c>
      <c r="E4" s="8"/>
      <c r="F4" s="11">
        <f>1436.6-25.5+33.2</f>
        <v>1444.3</v>
      </c>
    </row>
    <row r="5" spans="1:248" s="16" customFormat="1" x14ac:dyDescent="0.25">
      <c r="A5" s="17" t="s">
        <v>77</v>
      </c>
      <c r="B5" s="10" t="s">
        <v>47</v>
      </c>
      <c r="C5" s="10" t="s">
        <v>150</v>
      </c>
      <c r="D5" s="9"/>
      <c r="E5" s="9"/>
      <c r="F5" s="19">
        <v>37.6</v>
      </c>
      <c r="G5" s="18"/>
    </row>
    <row r="6" spans="1:248" x14ac:dyDescent="0.25">
      <c r="A6" s="7" t="s">
        <v>82</v>
      </c>
      <c r="B6" s="7" t="s">
        <v>84</v>
      </c>
      <c r="C6" s="2" t="s">
        <v>85</v>
      </c>
      <c r="D6" s="3" t="s">
        <v>86</v>
      </c>
      <c r="F6" s="11">
        <v>74.3</v>
      </c>
    </row>
    <row r="7" spans="1:248" s="16" customFormat="1" x14ac:dyDescent="0.25">
      <c r="A7" s="10" t="s">
        <v>99</v>
      </c>
      <c r="B7" s="10" t="s">
        <v>106</v>
      </c>
      <c r="C7" s="10" t="s">
        <v>107</v>
      </c>
      <c r="D7" s="9" t="s">
        <v>100</v>
      </c>
      <c r="E7" s="9"/>
      <c r="F7" s="19">
        <v>35.1</v>
      </c>
      <c r="G7" s="18"/>
    </row>
    <row r="8" spans="1:248" x14ac:dyDescent="0.25">
      <c r="A8" s="7" t="s">
        <v>101</v>
      </c>
      <c r="B8" s="7" t="s">
        <v>108</v>
      </c>
      <c r="C8" s="7" t="s">
        <v>109</v>
      </c>
      <c r="D8" s="8" t="s">
        <v>102</v>
      </c>
      <c r="E8" s="8"/>
      <c r="F8" s="11">
        <v>63.6</v>
      </c>
    </row>
    <row r="9" spans="1:248" s="16" customFormat="1" x14ac:dyDescent="0.25">
      <c r="A9" s="10" t="s">
        <v>143</v>
      </c>
      <c r="B9" s="10" t="s">
        <v>144</v>
      </c>
      <c r="C9" s="10" t="s">
        <v>145</v>
      </c>
      <c r="D9" s="9"/>
      <c r="E9" s="9"/>
      <c r="F9" s="19">
        <f>1.5+0.8</f>
        <v>2.2999999999999998</v>
      </c>
      <c r="G9" s="18"/>
    </row>
    <row r="10" spans="1:248" x14ac:dyDescent="0.25">
      <c r="A10" s="1" t="s">
        <v>8</v>
      </c>
      <c r="B10" s="7" t="s">
        <v>65</v>
      </c>
      <c r="C10" s="7" t="s">
        <v>66</v>
      </c>
      <c r="D10" s="8" t="s">
        <v>67</v>
      </c>
      <c r="E10" s="8"/>
      <c r="F10" s="11">
        <v>148.30000000000001</v>
      </c>
    </row>
    <row r="11" spans="1:248" s="16" customFormat="1" x14ac:dyDescent="0.25">
      <c r="A11" s="17" t="s">
        <v>9</v>
      </c>
      <c r="B11" s="16" t="s">
        <v>68</v>
      </c>
      <c r="C11" s="16" t="s">
        <v>69</v>
      </c>
      <c r="D11" s="18" t="s">
        <v>70</v>
      </c>
      <c r="E11" s="18"/>
      <c r="F11" s="19">
        <v>137.9</v>
      </c>
      <c r="G11" s="18"/>
    </row>
    <row r="12" spans="1:248" x14ac:dyDescent="0.25">
      <c r="A12" s="1" t="s">
        <v>10</v>
      </c>
      <c r="B12" s="7" t="s">
        <v>47</v>
      </c>
      <c r="C12" s="7" t="s">
        <v>48</v>
      </c>
      <c r="F12" s="11">
        <v>70.099999999999994</v>
      </c>
    </row>
    <row r="13" spans="1:248" s="16" customFormat="1" x14ac:dyDescent="0.25">
      <c r="A13" s="17" t="s">
        <v>11</v>
      </c>
      <c r="B13" s="10" t="s">
        <v>46</v>
      </c>
      <c r="D13" s="9" t="s">
        <v>122</v>
      </c>
      <c r="E13" s="9"/>
      <c r="F13" s="19">
        <v>23.2</v>
      </c>
      <c r="G13" s="18"/>
    </row>
    <row r="14" spans="1:248" x14ac:dyDescent="0.25">
      <c r="A14" s="7" t="s">
        <v>12</v>
      </c>
      <c r="B14" s="7" t="s">
        <v>189</v>
      </c>
      <c r="C14" s="7" t="s">
        <v>190</v>
      </c>
      <c r="D14" s="8" t="s">
        <v>191</v>
      </c>
      <c r="E14" s="8" t="s">
        <v>192</v>
      </c>
      <c r="F14" s="11">
        <f>575.8+20.6+71.1-13.4</f>
        <v>654.1</v>
      </c>
    </row>
    <row r="15" spans="1:248" s="16" customFormat="1" x14ac:dyDescent="0.25">
      <c r="A15" s="17" t="s">
        <v>13</v>
      </c>
      <c r="B15" s="10" t="s">
        <v>49</v>
      </c>
      <c r="C15" s="10" t="s">
        <v>127</v>
      </c>
      <c r="D15" s="9" t="s">
        <v>128</v>
      </c>
      <c r="E15" s="9"/>
      <c r="F15" s="19">
        <v>98.7</v>
      </c>
      <c r="G15" s="18"/>
    </row>
    <row r="16" spans="1:248" x14ac:dyDescent="0.25">
      <c r="A16" s="7" t="s">
        <v>131</v>
      </c>
      <c r="B16" s="7" t="s">
        <v>78</v>
      </c>
      <c r="C16" s="7" t="s">
        <v>130</v>
      </c>
      <c r="D16" s="8" t="s">
        <v>129</v>
      </c>
      <c r="E16" s="8"/>
      <c r="F16" s="11">
        <v>62.7</v>
      </c>
    </row>
    <row r="17" spans="1:7" s="16" customFormat="1" x14ac:dyDescent="0.25">
      <c r="A17" s="10" t="s">
        <v>14</v>
      </c>
      <c r="B17" s="16" t="s">
        <v>87</v>
      </c>
      <c r="C17" s="16" t="s">
        <v>88</v>
      </c>
      <c r="D17" s="18" t="s">
        <v>89</v>
      </c>
      <c r="E17" s="18"/>
      <c r="F17" s="19">
        <v>86.4</v>
      </c>
      <c r="G17" s="18"/>
    </row>
    <row r="18" spans="1:7" x14ac:dyDescent="0.25">
      <c r="A18" s="7" t="s">
        <v>15</v>
      </c>
      <c r="B18" s="2" t="s">
        <v>78</v>
      </c>
      <c r="C18" s="2" t="s">
        <v>90</v>
      </c>
      <c r="D18" s="8" t="s">
        <v>91</v>
      </c>
      <c r="E18" s="8" t="s">
        <v>171</v>
      </c>
      <c r="F18" s="11">
        <f>247.5-17.1+6.2-47.2+42.6</f>
        <v>231.99999999999997</v>
      </c>
    </row>
    <row r="19" spans="1:7" s="16" customFormat="1" x14ac:dyDescent="0.25">
      <c r="A19" s="17" t="s">
        <v>16</v>
      </c>
      <c r="B19" s="16" t="s">
        <v>96</v>
      </c>
      <c r="C19" s="16" t="s">
        <v>162</v>
      </c>
      <c r="D19" s="18" t="s">
        <v>163</v>
      </c>
      <c r="E19" s="18"/>
      <c r="F19" s="22">
        <f>127+64.5+63.7</f>
        <v>255.2</v>
      </c>
      <c r="G19" s="18"/>
    </row>
    <row r="20" spans="1:7" x14ac:dyDescent="0.25">
      <c r="A20" s="1" t="s">
        <v>17</v>
      </c>
      <c r="B20" s="2" t="s">
        <v>78</v>
      </c>
      <c r="C20" s="2" t="s">
        <v>95</v>
      </c>
      <c r="F20" s="4">
        <v>26.2</v>
      </c>
    </row>
    <row r="21" spans="1:7" s="16" customFormat="1" x14ac:dyDescent="0.25">
      <c r="A21" s="17" t="s">
        <v>18</v>
      </c>
      <c r="B21" s="16" t="s">
        <v>164</v>
      </c>
      <c r="C21" s="16" t="s">
        <v>165</v>
      </c>
      <c r="D21" s="18" t="s">
        <v>166</v>
      </c>
      <c r="E21" s="18"/>
      <c r="F21" s="22">
        <f>326.6+330.9</f>
        <v>657.5</v>
      </c>
      <c r="G21" s="18"/>
    </row>
    <row r="22" spans="1:7" x14ac:dyDescent="0.25">
      <c r="A22" s="1" t="s">
        <v>19</v>
      </c>
      <c r="B22" s="2" t="s">
        <v>92</v>
      </c>
      <c r="F22" s="12">
        <f>174.9-160.4</f>
        <v>14.5</v>
      </c>
    </row>
    <row r="23" spans="1:7" s="16" customFormat="1" x14ac:dyDescent="0.25">
      <c r="A23" s="10" t="s">
        <v>83</v>
      </c>
      <c r="B23" s="10" t="s">
        <v>188</v>
      </c>
      <c r="C23" s="10"/>
      <c r="D23" s="18"/>
      <c r="E23" s="18"/>
      <c r="F23" s="19">
        <v>8.3000000000000007</v>
      </c>
      <c r="G23" s="9"/>
    </row>
    <row r="24" spans="1:7" x14ac:dyDescent="0.25">
      <c r="A24" s="7" t="s">
        <v>186</v>
      </c>
      <c r="B24" s="7" t="s">
        <v>92</v>
      </c>
      <c r="C24" s="7"/>
      <c r="F24" s="11">
        <f>1461.9-1376.2+1890.9-(1823.2-29.7)</f>
        <v>183.10000000000014</v>
      </c>
      <c r="G24" s="8"/>
    </row>
    <row r="25" spans="1:7" s="16" customFormat="1" x14ac:dyDescent="0.25">
      <c r="A25" s="10" t="s">
        <v>31</v>
      </c>
      <c r="D25" s="9" t="s">
        <v>187</v>
      </c>
      <c r="E25" s="18"/>
      <c r="F25" s="19">
        <f>1469.1-1461.9+1899.8-1890.9</f>
        <v>16.099999999999682</v>
      </c>
      <c r="G25" s="18"/>
    </row>
    <row r="26" spans="1:7" x14ac:dyDescent="0.25">
      <c r="A26" s="7" t="s">
        <v>33</v>
      </c>
      <c r="B26" s="7" t="s">
        <v>52</v>
      </c>
      <c r="C26" s="7" t="s">
        <v>53</v>
      </c>
      <c r="D26" s="8" t="s">
        <v>55</v>
      </c>
      <c r="E26" s="8"/>
      <c r="F26" s="11">
        <v>683.2</v>
      </c>
    </row>
    <row r="27" spans="1:7" s="16" customFormat="1" x14ac:dyDescent="0.25">
      <c r="A27" s="10" t="s">
        <v>34</v>
      </c>
      <c r="B27" s="10" t="s">
        <v>52</v>
      </c>
      <c r="C27" s="10" t="s">
        <v>54</v>
      </c>
      <c r="D27" s="9" t="s">
        <v>55</v>
      </c>
      <c r="E27" s="9"/>
      <c r="F27" s="19">
        <v>650.4</v>
      </c>
      <c r="G27" s="18"/>
    </row>
    <row r="28" spans="1:7" x14ac:dyDescent="0.25">
      <c r="A28" s="1" t="s">
        <v>20</v>
      </c>
      <c r="B28" s="7" t="s">
        <v>56</v>
      </c>
      <c r="C28" s="7" t="s">
        <v>57</v>
      </c>
      <c r="F28" s="11">
        <v>66.7</v>
      </c>
    </row>
    <row r="29" spans="1:7" s="16" customFormat="1" x14ac:dyDescent="0.25">
      <c r="A29" s="17" t="s">
        <v>21</v>
      </c>
      <c r="B29" s="10" t="s">
        <v>56</v>
      </c>
      <c r="C29" s="10" t="s">
        <v>58</v>
      </c>
      <c r="D29" s="18"/>
      <c r="E29" s="18"/>
      <c r="F29" s="19">
        <v>518.5</v>
      </c>
      <c r="G29" s="18"/>
    </row>
    <row r="30" spans="1:7" x14ac:dyDescent="0.25">
      <c r="A30" s="1" t="s">
        <v>22</v>
      </c>
      <c r="B30" s="7" t="s">
        <v>59</v>
      </c>
      <c r="C30" s="7" t="s">
        <v>60</v>
      </c>
      <c r="D30" s="8" t="s">
        <v>61</v>
      </c>
      <c r="E30" s="8"/>
      <c r="F30" s="11">
        <f>72.1+22.9</f>
        <v>95</v>
      </c>
      <c r="G30" s="8"/>
    </row>
    <row r="31" spans="1:7" s="16" customFormat="1" x14ac:dyDescent="0.25">
      <c r="A31" s="17" t="s">
        <v>23</v>
      </c>
      <c r="B31" s="10" t="s">
        <v>62</v>
      </c>
      <c r="D31" s="18"/>
      <c r="E31" s="18"/>
      <c r="F31" s="19">
        <f>14.5+12.3</f>
        <v>26.8</v>
      </c>
      <c r="G31" s="18"/>
    </row>
    <row r="32" spans="1:7" x14ac:dyDescent="0.25">
      <c r="A32" s="1" t="s">
        <v>24</v>
      </c>
      <c r="B32" s="7" t="s">
        <v>56</v>
      </c>
      <c r="C32" s="7" t="s">
        <v>120</v>
      </c>
      <c r="D32" s="8"/>
      <c r="E32" s="8"/>
      <c r="F32" s="11">
        <v>304.39999999999998</v>
      </c>
    </row>
    <row r="33" spans="1:7" s="16" customFormat="1" x14ac:dyDescent="0.25">
      <c r="A33" s="17" t="s">
        <v>25</v>
      </c>
      <c r="B33" s="16" t="s">
        <v>56</v>
      </c>
      <c r="C33" s="16" t="s">
        <v>160</v>
      </c>
      <c r="D33" s="18" t="s">
        <v>161</v>
      </c>
      <c r="E33" s="18"/>
      <c r="F33" s="20">
        <v>331.3</v>
      </c>
      <c r="G33" s="9"/>
    </row>
    <row r="34" spans="1:7" x14ac:dyDescent="0.25">
      <c r="A34" s="1" t="s">
        <v>27</v>
      </c>
      <c r="B34" s="7" t="s">
        <v>56</v>
      </c>
      <c r="C34" s="7" t="s">
        <v>103</v>
      </c>
      <c r="D34" s="8" t="s">
        <v>197</v>
      </c>
      <c r="E34" s="8"/>
      <c r="F34" s="11">
        <f>284.9-18.4</f>
        <v>266.5</v>
      </c>
    </row>
    <row r="35" spans="1:7" s="16" customFormat="1" x14ac:dyDescent="0.25">
      <c r="A35" s="10" t="s">
        <v>28</v>
      </c>
      <c r="B35" s="16" t="s">
        <v>56</v>
      </c>
      <c r="C35" s="10" t="s">
        <v>168</v>
      </c>
      <c r="D35" s="18" t="s">
        <v>167</v>
      </c>
      <c r="E35" s="9" t="s">
        <v>180</v>
      </c>
      <c r="F35" s="19">
        <f>100.2+109</f>
        <v>209.2</v>
      </c>
      <c r="G35" s="18"/>
    </row>
    <row r="36" spans="1:7" x14ac:dyDescent="0.25">
      <c r="A36" s="1" t="s">
        <v>30</v>
      </c>
      <c r="B36" s="7" t="s">
        <v>56</v>
      </c>
      <c r="C36" s="7" t="s">
        <v>81</v>
      </c>
      <c r="F36" s="11">
        <v>143.30000000000001</v>
      </c>
    </row>
    <row r="37" spans="1:7" s="16" customFormat="1" x14ac:dyDescent="0.25">
      <c r="A37" s="17" t="s">
        <v>29</v>
      </c>
      <c r="B37" s="10" t="s">
        <v>56</v>
      </c>
      <c r="C37" s="10" t="s">
        <v>169</v>
      </c>
      <c r="D37" s="18" t="s">
        <v>170</v>
      </c>
      <c r="E37" s="18"/>
      <c r="F37" s="19">
        <v>219.4</v>
      </c>
      <c r="G37" s="18"/>
    </row>
    <row r="38" spans="1:7" x14ac:dyDescent="0.25">
      <c r="A38" s="2" t="s">
        <v>38</v>
      </c>
      <c r="B38" s="7" t="s">
        <v>56</v>
      </c>
      <c r="F38" s="11">
        <v>87.9</v>
      </c>
      <c r="G38" s="8"/>
    </row>
    <row r="39" spans="1:7" s="16" customFormat="1" x14ac:dyDescent="0.25">
      <c r="A39" s="17" t="s">
        <v>37</v>
      </c>
      <c r="B39" s="10" t="s">
        <v>56</v>
      </c>
      <c r="D39" s="18"/>
      <c r="E39" s="18"/>
      <c r="F39" s="19">
        <f>35.3-10.5</f>
        <v>24.799999999999997</v>
      </c>
      <c r="G39" s="18"/>
    </row>
    <row r="40" spans="1:7" x14ac:dyDescent="0.25">
      <c r="A40" s="1" t="s">
        <v>140</v>
      </c>
      <c r="B40" s="7"/>
      <c r="C40" s="7" t="s">
        <v>141</v>
      </c>
      <c r="F40" s="11">
        <f>7-5.1</f>
        <v>1.9000000000000004</v>
      </c>
    </row>
    <row r="41" spans="1:7" s="16" customFormat="1" x14ac:dyDescent="0.25">
      <c r="A41" s="10" t="s">
        <v>44</v>
      </c>
      <c r="B41" s="10" t="s">
        <v>133</v>
      </c>
      <c r="C41" s="10" t="s">
        <v>181</v>
      </c>
      <c r="D41" s="9"/>
      <c r="E41" s="9"/>
      <c r="F41" s="19">
        <f>226.7+241.5+51</f>
        <v>519.20000000000005</v>
      </c>
      <c r="G41" s="9"/>
    </row>
    <row r="42" spans="1:7" x14ac:dyDescent="0.25">
      <c r="A42" s="7" t="s">
        <v>179</v>
      </c>
      <c r="B42" s="7" t="s">
        <v>50</v>
      </c>
      <c r="C42" s="7" t="s">
        <v>184</v>
      </c>
      <c r="D42" s="8" t="s">
        <v>185</v>
      </c>
      <c r="E42" s="8"/>
      <c r="F42" s="11">
        <v>27.2</v>
      </c>
      <c r="G42" s="8"/>
    </row>
    <row r="43" spans="1:7" s="16" customFormat="1" x14ac:dyDescent="0.25">
      <c r="A43" s="10" t="s">
        <v>146</v>
      </c>
      <c r="B43" s="10" t="s">
        <v>133</v>
      </c>
      <c r="C43" s="10" t="s">
        <v>147</v>
      </c>
      <c r="D43" s="9"/>
      <c r="E43" s="9" t="s">
        <v>193</v>
      </c>
      <c r="F43" s="19">
        <f>21+2.5+2</f>
        <v>25.5</v>
      </c>
      <c r="G43" s="9"/>
    </row>
    <row r="44" spans="1:7" x14ac:dyDescent="0.25">
      <c r="A44" s="7" t="s">
        <v>137</v>
      </c>
      <c r="B44" s="7" t="s">
        <v>133</v>
      </c>
      <c r="C44" s="7" t="s">
        <v>182</v>
      </c>
      <c r="D44" s="8"/>
      <c r="E44" s="8"/>
      <c r="F44" s="11">
        <v>3.9</v>
      </c>
      <c r="G44" s="8"/>
    </row>
    <row r="45" spans="1:7" s="16" customFormat="1" x14ac:dyDescent="0.25">
      <c r="A45" s="10" t="s">
        <v>138</v>
      </c>
      <c r="B45" s="10" t="s">
        <v>133</v>
      </c>
      <c r="C45" s="10" t="s">
        <v>183</v>
      </c>
      <c r="D45" s="9"/>
      <c r="E45" s="9"/>
      <c r="F45" s="19">
        <f>10.8+10.7</f>
        <v>21.5</v>
      </c>
      <c r="G45" s="9"/>
    </row>
    <row r="46" spans="1:7" x14ac:dyDescent="0.25">
      <c r="A46" s="1" t="s">
        <v>71</v>
      </c>
      <c r="B46" s="2" t="s">
        <v>158</v>
      </c>
      <c r="C46" s="2" t="s">
        <v>159</v>
      </c>
      <c r="D46" s="3" t="s">
        <v>74</v>
      </c>
      <c r="F46" s="12">
        <f>134.3+14.2/2</f>
        <v>141.4</v>
      </c>
    </row>
    <row r="47" spans="1:7" s="16" customFormat="1" x14ac:dyDescent="0.25">
      <c r="A47" s="17" t="s">
        <v>72</v>
      </c>
      <c r="B47" s="16" t="s">
        <v>158</v>
      </c>
      <c r="C47" s="16" t="s">
        <v>159</v>
      </c>
      <c r="D47" s="18" t="s">
        <v>75</v>
      </c>
      <c r="E47" s="18"/>
      <c r="F47" s="20">
        <f>98.6+14.2/2</f>
        <v>105.69999999999999</v>
      </c>
      <c r="G47" s="18"/>
    </row>
    <row r="48" spans="1:7" x14ac:dyDescent="0.25">
      <c r="A48" s="7" t="s">
        <v>148</v>
      </c>
      <c r="B48" s="7"/>
      <c r="C48" s="7"/>
      <c r="D48" s="8" t="s">
        <v>149</v>
      </c>
      <c r="E48" s="8"/>
      <c r="F48" s="11">
        <f>15.6-14.2</f>
        <v>1.4000000000000004</v>
      </c>
    </row>
    <row r="49" spans="1:248" s="16" customFormat="1" x14ac:dyDescent="0.25">
      <c r="A49" s="17" t="s">
        <v>39</v>
      </c>
      <c r="B49" s="10" t="s">
        <v>49</v>
      </c>
      <c r="C49" s="10" t="s">
        <v>142</v>
      </c>
      <c r="D49" s="9"/>
      <c r="E49" s="9"/>
      <c r="F49" s="19">
        <v>10.3</v>
      </c>
      <c r="G49" s="18"/>
    </row>
    <row r="50" spans="1:248" x14ac:dyDescent="0.25">
      <c r="A50" s="1" t="s">
        <v>121</v>
      </c>
      <c r="B50" s="7" t="s">
        <v>46</v>
      </c>
      <c r="C50" s="7" t="s">
        <v>118</v>
      </c>
      <c r="F50" s="11">
        <v>53.3</v>
      </c>
    </row>
    <row r="51" spans="1:248" s="16" customFormat="1" x14ac:dyDescent="0.25">
      <c r="A51" s="10" t="s">
        <v>196</v>
      </c>
      <c r="B51" s="10" t="s">
        <v>98</v>
      </c>
      <c r="C51" s="10" t="s">
        <v>194</v>
      </c>
      <c r="D51" s="18"/>
      <c r="E51" s="18"/>
      <c r="F51" s="19">
        <v>82.6</v>
      </c>
      <c r="G51" s="18"/>
    </row>
    <row r="52" spans="1:248" x14ac:dyDescent="0.25">
      <c r="A52" s="7" t="s">
        <v>112</v>
      </c>
      <c r="B52" s="2" t="s">
        <v>98</v>
      </c>
      <c r="C52" s="2" t="s">
        <v>195</v>
      </c>
      <c r="F52" s="4">
        <v>50.1</v>
      </c>
    </row>
    <row r="53" spans="1:248" s="16" customFormat="1" x14ac:dyDescent="0.25">
      <c r="A53" s="10" t="s">
        <v>153</v>
      </c>
      <c r="B53" s="16" t="s">
        <v>98</v>
      </c>
      <c r="C53" s="16" t="s">
        <v>154</v>
      </c>
      <c r="D53" s="18" t="s">
        <v>155</v>
      </c>
      <c r="E53" s="18"/>
      <c r="F53" s="22">
        <v>26.7</v>
      </c>
      <c r="G53" s="18"/>
    </row>
    <row r="54" spans="1:248" x14ac:dyDescent="0.25">
      <c r="A54" s="25" t="s">
        <v>32</v>
      </c>
      <c r="F54" s="26">
        <f>SUM(F2:F53)</f>
        <v>11382.399999999996</v>
      </c>
      <c r="G54" s="27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</row>
    <row r="55" spans="1:248" s="16" customFormat="1" x14ac:dyDescent="0.25">
      <c r="D55" s="9"/>
      <c r="E55" s="9"/>
      <c r="F55" s="30">
        <f>F54-SUM(F48:F53)-F32</f>
        <v>10853.599999999997</v>
      </c>
      <c r="G55" s="31" t="s">
        <v>45</v>
      </c>
    </row>
    <row r="57" spans="1:248" s="16" customFormat="1" x14ac:dyDescent="0.25">
      <c r="D57" s="18"/>
      <c r="E57" s="18"/>
      <c r="F57" s="21">
        <f>SUM(F17:F21)</f>
        <v>1257.3</v>
      </c>
      <c r="G57" s="23" t="s">
        <v>41</v>
      </c>
    </row>
    <row r="58" spans="1:248" x14ac:dyDescent="0.25">
      <c r="F58" s="26">
        <f>SUM(F17:F27)+F33+F46+F47</f>
        <v>3391.3</v>
      </c>
      <c r="G58" s="5" t="s">
        <v>42</v>
      </c>
    </row>
    <row r="59" spans="1:248" s="16" customFormat="1" x14ac:dyDescent="0.25">
      <c r="D59" s="18"/>
      <c r="E59" s="18"/>
      <c r="F59" s="21">
        <f>SUM(F28:F31)</f>
        <v>707</v>
      </c>
      <c r="G59" s="23" t="s">
        <v>43</v>
      </c>
    </row>
    <row r="60" spans="1:248" x14ac:dyDescent="0.25">
      <c r="F60" s="6">
        <f>SUM(F41:F47)</f>
        <v>844.40000000000009</v>
      </c>
      <c r="G60" s="29" t="s">
        <v>44</v>
      </c>
    </row>
    <row r="61" spans="1:248" s="16" customFormat="1" x14ac:dyDescent="0.25">
      <c r="A61" s="32" t="s">
        <v>40</v>
      </c>
      <c r="D61" s="18"/>
      <c r="E61" s="18"/>
      <c r="F61" s="19"/>
      <c r="G61" s="18"/>
    </row>
  </sheetData>
  <hyperlinks>
    <hyperlink ref="A61" r:id="rId1" xr:uid="{A6FD42D2-191E-48E1-AE71-ACBC932B768C}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EE967-13E6-4C74-97D9-AC281FA81738}">
  <dimension ref="A1:IN61"/>
  <sheetViews>
    <sheetView workbookViewId="0">
      <pane ySplit="1" topLeftCell="A41" activePane="bottomLeft" state="frozen"/>
      <selection pane="bottomLeft" activeCell="G1" sqref="G1"/>
    </sheetView>
  </sheetViews>
  <sheetFormatPr baseColWidth="10" defaultRowHeight="13.2" x14ac:dyDescent="0.25"/>
  <cols>
    <col min="1" max="1" width="20.109375" style="2" bestFit="1" customWidth="1"/>
    <col min="2" max="2" width="19.6640625" style="2" bestFit="1" customWidth="1"/>
    <col min="3" max="3" width="29.6640625" style="2" bestFit="1" customWidth="1"/>
    <col min="4" max="4" width="33.21875" style="3" customWidth="1"/>
    <col min="5" max="5" width="55.21875" style="3" bestFit="1" customWidth="1"/>
    <col min="6" max="6" width="8.109375" style="11" bestFit="1" customWidth="1"/>
    <col min="7" max="7" width="33.88671875" style="3" bestFit="1" customWidth="1"/>
    <col min="8" max="16384" width="11.5546875" style="2"/>
  </cols>
  <sheetData>
    <row r="1" spans="1:248" s="16" customFormat="1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152</v>
      </c>
      <c r="F1" s="15" t="s">
        <v>4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</row>
    <row r="2" spans="1:248" x14ac:dyDescent="0.25">
      <c r="A2" s="1" t="s">
        <v>5</v>
      </c>
      <c r="B2" s="7" t="s">
        <v>46</v>
      </c>
      <c r="C2" s="7" t="s">
        <v>118</v>
      </c>
      <c r="F2" s="11">
        <f>2120+2.4</f>
        <v>2122.4</v>
      </c>
    </row>
    <row r="3" spans="1:248" s="16" customFormat="1" x14ac:dyDescent="0.25">
      <c r="A3" s="17" t="s">
        <v>6</v>
      </c>
      <c r="B3" s="10" t="s">
        <v>63</v>
      </c>
      <c r="C3" s="10" t="s">
        <v>64</v>
      </c>
      <c r="D3" s="9" t="s">
        <v>110</v>
      </c>
      <c r="E3" s="9"/>
      <c r="F3" s="19">
        <v>230.4</v>
      </c>
      <c r="G3" s="24"/>
    </row>
    <row r="4" spans="1:248" x14ac:dyDescent="0.25">
      <c r="A4" s="1" t="s">
        <v>7</v>
      </c>
      <c r="B4" s="7" t="s">
        <v>47</v>
      </c>
      <c r="C4" s="7" t="s">
        <v>76</v>
      </c>
      <c r="D4" s="8" t="s">
        <v>136</v>
      </c>
      <c r="E4" s="8"/>
      <c r="F4" s="11">
        <v>1436.6</v>
      </c>
    </row>
    <row r="5" spans="1:248" s="16" customFormat="1" x14ac:dyDescent="0.25">
      <c r="A5" s="17" t="s">
        <v>77</v>
      </c>
      <c r="B5" s="10" t="s">
        <v>47</v>
      </c>
      <c r="C5" s="10" t="s">
        <v>150</v>
      </c>
      <c r="D5" s="9"/>
      <c r="E5" s="9"/>
      <c r="F5" s="19">
        <v>37.6</v>
      </c>
      <c r="G5" s="18"/>
    </row>
    <row r="6" spans="1:248" x14ac:dyDescent="0.25">
      <c r="A6" s="7" t="s">
        <v>82</v>
      </c>
      <c r="B6" s="7" t="s">
        <v>84</v>
      </c>
      <c r="C6" s="2" t="s">
        <v>85</v>
      </c>
      <c r="D6" s="3" t="s">
        <v>86</v>
      </c>
      <c r="F6" s="11">
        <v>74.3</v>
      </c>
    </row>
    <row r="7" spans="1:248" s="16" customFormat="1" x14ac:dyDescent="0.25">
      <c r="A7" s="10" t="s">
        <v>99</v>
      </c>
      <c r="B7" s="10" t="s">
        <v>106</v>
      </c>
      <c r="C7" s="10" t="s">
        <v>107</v>
      </c>
      <c r="D7" s="9" t="s">
        <v>100</v>
      </c>
      <c r="E7" s="9"/>
      <c r="F7" s="19">
        <v>35.1</v>
      </c>
      <c r="G7" s="18"/>
    </row>
    <row r="8" spans="1:248" x14ac:dyDescent="0.25">
      <c r="A8" s="7" t="s">
        <v>101</v>
      </c>
      <c r="B8" s="7" t="s">
        <v>108</v>
      </c>
      <c r="C8" s="7" t="s">
        <v>109</v>
      </c>
      <c r="D8" s="8" t="s">
        <v>102</v>
      </c>
      <c r="E8" s="8"/>
      <c r="F8" s="11">
        <v>63.6</v>
      </c>
    </row>
    <row r="9" spans="1:248" s="16" customFormat="1" x14ac:dyDescent="0.25">
      <c r="A9" s="10" t="s">
        <v>143</v>
      </c>
      <c r="B9" s="10" t="s">
        <v>144</v>
      </c>
      <c r="C9" s="10" t="s">
        <v>145</v>
      </c>
      <c r="D9" s="9"/>
      <c r="E9" s="9"/>
      <c r="F9" s="19">
        <f>1.5+0.8</f>
        <v>2.2999999999999998</v>
      </c>
      <c r="G9" s="18"/>
    </row>
    <row r="10" spans="1:248" x14ac:dyDescent="0.25">
      <c r="A10" s="1" t="s">
        <v>8</v>
      </c>
      <c r="B10" s="7" t="s">
        <v>65</v>
      </c>
      <c r="C10" s="7" t="s">
        <v>66</v>
      </c>
      <c r="D10" s="8" t="s">
        <v>67</v>
      </c>
      <c r="E10" s="8"/>
      <c r="F10" s="11">
        <v>148.30000000000001</v>
      </c>
    </row>
    <row r="11" spans="1:248" s="16" customFormat="1" x14ac:dyDescent="0.25">
      <c r="A11" s="17" t="s">
        <v>9</v>
      </c>
      <c r="B11" s="16" t="s">
        <v>68</v>
      </c>
      <c r="C11" s="16" t="s">
        <v>69</v>
      </c>
      <c r="D11" s="18" t="s">
        <v>70</v>
      </c>
      <c r="E11" s="18"/>
      <c r="F11" s="19">
        <v>137.9</v>
      </c>
      <c r="G11" s="18"/>
    </row>
    <row r="12" spans="1:248" x14ac:dyDescent="0.25">
      <c r="A12" s="1" t="s">
        <v>10</v>
      </c>
      <c r="B12" s="7" t="s">
        <v>47</v>
      </c>
      <c r="C12" s="7" t="s">
        <v>48</v>
      </c>
      <c r="F12" s="11">
        <v>70.099999999999994</v>
      </c>
    </row>
    <row r="13" spans="1:248" s="16" customFormat="1" x14ac:dyDescent="0.25">
      <c r="A13" s="17" t="s">
        <v>11</v>
      </c>
      <c r="B13" s="10" t="s">
        <v>46</v>
      </c>
      <c r="D13" s="9" t="s">
        <v>122</v>
      </c>
      <c r="E13" s="9"/>
      <c r="F13" s="19">
        <v>23.2</v>
      </c>
      <c r="G13" s="18"/>
    </row>
    <row r="14" spans="1:248" x14ac:dyDescent="0.25">
      <c r="A14" s="7" t="s">
        <v>12</v>
      </c>
      <c r="B14" s="7" t="s">
        <v>189</v>
      </c>
      <c r="C14" s="7" t="s">
        <v>190</v>
      </c>
      <c r="D14" s="8" t="s">
        <v>191</v>
      </c>
      <c r="E14" s="8" t="s">
        <v>192</v>
      </c>
      <c r="F14" s="11">
        <f>575.8+20.6+71.1-13.4</f>
        <v>654.1</v>
      </c>
    </row>
    <row r="15" spans="1:248" s="16" customFormat="1" x14ac:dyDescent="0.25">
      <c r="A15" s="17" t="s">
        <v>13</v>
      </c>
      <c r="B15" s="10" t="s">
        <v>49</v>
      </c>
      <c r="C15" s="10" t="s">
        <v>127</v>
      </c>
      <c r="D15" s="9" t="s">
        <v>128</v>
      </c>
      <c r="E15" s="9"/>
      <c r="F15" s="19">
        <v>98.7</v>
      </c>
      <c r="G15" s="18"/>
    </row>
    <row r="16" spans="1:248" x14ac:dyDescent="0.25">
      <c r="A16" s="7" t="s">
        <v>131</v>
      </c>
      <c r="B16" s="7" t="s">
        <v>78</v>
      </c>
      <c r="C16" s="7" t="s">
        <v>130</v>
      </c>
      <c r="D16" s="8" t="s">
        <v>129</v>
      </c>
      <c r="E16" s="8"/>
      <c r="F16" s="11">
        <v>62.7</v>
      </c>
    </row>
    <row r="17" spans="1:7" s="16" customFormat="1" x14ac:dyDescent="0.25">
      <c r="A17" s="10" t="s">
        <v>14</v>
      </c>
      <c r="B17" s="16" t="s">
        <v>87</v>
      </c>
      <c r="C17" s="16" t="s">
        <v>88</v>
      </c>
      <c r="D17" s="18" t="s">
        <v>89</v>
      </c>
      <c r="E17" s="18"/>
      <c r="F17" s="19">
        <v>86.4</v>
      </c>
      <c r="G17" s="18"/>
    </row>
    <row r="18" spans="1:7" x14ac:dyDescent="0.25">
      <c r="A18" s="7" t="s">
        <v>15</v>
      </c>
      <c r="B18" s="2" t="s">
        <v>78</v>
      </c>
      <c r="C18" s="2" t="s">
        <v>90</v>
      </c>
      <c r="D18" s="8" t="s">
        <v>91</v>
      </c>
      <c r="E18" s="8" t="s">
        <v>171</v>
      </c>
      <c r="F18" s="11">
        <f>247.5-17.1+6.2-47.2+42.6</f>
        <v>231.99999999999997</v>
      </c>
    </row>
    <row r="19" spans="1:7" s="16" customFormat="1" x14ac:dyDescent="0.25">
      <c r="A19" s="17" t="s">
        <v>16</v>
      </c>
      <c r="B19" s="16" t="s">
        <v>96</v>
      </c>
      <c r="C19" s="16" t="s">
        <v>162</v>
      </c>
      <c r="D19" s="18" t="s">
        <v>163</v>
      </c>
      <c r="E19" s="18"/>
      <c r="F19" s="22">
        <f>127+64.5+63.7</f>
        <v>255.2</v>
      </c>
      <c r="G19" s="18"/>
    </row>
    <row r="20" spans="1:7" x14ac:dyDescent="0.25">
      <c r="A20" s="1" t="s">
        <v>17</v>
      </c>
      <c r="B20" s="2" t="s">
        <v>78</v>
      </c>
      <c r="C20" s="2" t="s">
        <v>95</v>
      </c>
      <c r="F20" s="4">
        <v>26.2</v>
      </c>
    </row>
    <row r="21" spans="1:7" s="16" customFormat="1" x14ac:dyDescent="0.25">
      <c r="A21" s="17" t="s">
        <v>18</v>
      </c>
      <c r="B21" s="16" t="s">
        <v>164</v>
      </c>
      <c r="C21" s="16" t="s">
        <v>165</v>
      </c>
      <c r="D21" s="18" t="s">
        <v>166</v>
      </c>
      <c r="E21" s="18"/>
      <c r="F21" s="22">
        <f>326.6+330.9</f>
        <v>657.5</v>
      </c>
      <c r="G21" s="18"/>
    </row>
    <row r="22" spans="1:7" x14ac:dyDescent="0.25">
      <c r="A22" s="1" t="s">
        <v>19</v>
      </c>
      <c r="B22" s="2" t="s">
        <v>92</v>
      </c>
      <c r="F22" s="12">
        <f>174.9-160.4</f>
        <v>14.5</v>
      </c>
    </row>
    <row r="23" spans="1:7" s="16" customFormat="1" x14ac:dyDescent="0.25">
      <c r="A23" s="10" t="s">
        <v>83</v>
      </c>
      <c r="B23" s="10" t="s">
        <v>188</v>
      </c>
      <c r="C23" s="10"/>
      <c r="D23" s="18"/>
      <c r="E23" s="18"/>
      <c r="F23" s="19">
        <v>8.3000000000000007</v>
      </c>
      <c r="G23" s="9"/>
    </row>
    <row r="24" spans="1:7" x14ac:dyDescent="0.25">
      <c r="A24" s="7" t="s">
        <v>186</v>
      </c>
      <c r="B24" s="7" t="s">
        <v>92</v>
      </c>
      <c r="C24" s="7"/>
      <c r="F24" s="11">
        <f>1461.9-1376.2+1890.9-(1823.2-29.7)</f>
        <v>183.10000000000014</v>
      </c>
      <c r="G24" s="8"/>
    </row>
    <row r="25" spans="1:7" s="16" customFormat="1" x14ac:dyDescent="0.25">
      <c r="A25" s="10" t="s">
        <v>31</v>
      </c>
      <c r="D25" s="9" t="s">
        <v>187</v>
      </c>
      <c r="E25" s="18"/>
      <c r="F25" s="19">
        <f>1469.1-1461.9+1899.8-1890.9</f>
        <v>16.099999999999682</v>
      </c>
      <c r="G25" s="18"/>
    </row>
    <row r="26" spans="1:7" x14ac:dyDescent="0.25">
      <c r="A26" s="7" t="s">
        <v>33</v>
      </c>
      <c r="B26" s="7" t="s">
        <v>52</v>
      </c>
      <c r="C26" s="7" t="s">
        <v>53</v>
      </c>
      <c r="D26" s="8" t="s">
        <v>55</v>
      </c>
      <c r="E26" s="8"/>
      <c r="F26" s="11">
        <v>683.2</v>
      </c>
    </row>
    <row r="27" spans="1:7" s="16" customFormat="1" x14ac:dyDescent="0.25">
      <c r="A27" s="10" t="s">
        <v>34</v>
      </c>
      <c r="B27" s="10" t="s">
        <v>52</v>
      </c>
      <c r="C27" s="10" t="s">
        <v>54</v>
      </c>
      <c r="D27" s="9" t="s">
        <v>55</v>
      </c>
      <c r="E27" s="9"/>
      <c r="F27" s="19">
        <v>650.4</v>
      </c>
      <c r="G27" s="18"/>
    </row>
    <row r="28" spans="1:7" x14ac:dyDescent="0.25">
      <c r="A28" s="1" t="s">
        <v>20</v>
      </c>
      <c r="B28" s="7" t="s">
        <v>56</v>
      </c>
      <c r="C28" s="7" t="s">
        <v>57</v>
      </c>
      <c r="F28" s="11">
        <v>66.7</v>
      </c>
    </row>
    <row r="29" spans="1:7" s="16" customFormat="1" x14ac:dyDescent="0.25">
      <c r="A29" s="17" t="s">
        <v>21</v>
      </c>
      <c r="B29" s="10" t="s">
        <v>56</v>
      </c>
      <c r="C29" s="10" t="s">
        <v>58</v>
      </c>
      <c r="D29" s="18"/>
      <c r="E29" s="18"/>
      <c r="F29" s="19">
        <v>518.5</v>
      </c>
      <c r="G29" s="18"/>
    </row>
    <row r="30" spans="1:7" x14ac:dyDescent="0.25">
      <c r="A30" s="1" t="s">
        <v>22</v>
      </c>
      <c r="B30" s="7" t="s">
        <v>59</v>
      </c>
      <c r="C30" s="7" t="s">
        <v>60</v>
      </c>
      <c r="D30" s="8" t="s">
        <v>61</v>
      </c>
      <c r="E30" s="8"/>
      <c r="F30" s="11">
        <f>72.1+22.9</f>
        <v>95</v>
      </c>
      <c r="G30" s="8"/>
    </row>
    <row r="31" spans="1:7" s="16" customFormat="1" x14ac:dyDescent="0.25">
      <c r="A31" s="17" t="s">
        <v>23</v>
      </c>
      <c r="B31" s="10" t="s">
        <v>62</v>
      </c>
      <c r="D31" s="18"/>
      <c r="E31" s="18"/>
      <c r="F31" s="19">
        <f>14.5+12.3</f>
        <v>26.8</v>
      </c>
      <c r="G31" s="18"/>
    </row>
    <row r="32" spans="1:7" x14ac:dyDescent="0.25">
      <c r="A32" s="1" t="s">
        <v>24</v>
      </c>
      <c r="B32" s="7" t="s">
        <v>56</v>
      </c>
      <c r="C32" s="7" t="s">
        <v>120</v>
      </c>
      <c r="D32" s="8"/>
      <c r="E32" s="8"/>
      <c r="F32" s="11">
        <v>304.39999999999998</v>
      </c>
    </row>
    <row r="33" spans="1:7" s="16" customFormat="1" x14ac:dyDescent="0.25">
      <c r="A33" s="17" t="s">
        <v>25</v>
      </c>
      <c r="B33" s="16" t="s">
        <v>56</v>
      </c>
      <c r="C33" s="16" t="s">
        <v>160</v>
      </c>
      <c r="D33" s="18" t="s">
        <v>161</v>
      </c>
      <c r="E33" s="18"/>
      <c r="F33" s="20">
        <v>331.3</v>
      </c>
      <c r="G33" s="9"/>
    </row>
    <row r="34" spans="1:7" x14ac:dyDescent="0.25">
      <c r="A34" s="1" t="s">
        <v>27</v>
      </c>
      <c r="B34" s="7" t="s">
        <v>56</v>
      </c>
      <c r="C34" s="7" t="s">
        <v>103</v>
      </c>
      <c r="D34" s="8" t="s">
        <v>197</v>
      </c>
      <c r="E34" s="8"/>
      <c r="F34" s="11">
        <f>284.9-18.4</f>
        <v>266.5</v>
      </c>
    </row>
    <row r="35" spans="1:7" s="16" customFormat="1" x14ac:dyDescent="0.25">
      <c r="A35" s="10" t="s">
        <v>28</v>
      </c>
      <c r="B35" s="16" t="s">
        <v>56</v>
      </c>
      <c r="C35" s="10" t="s">
        <v>168</v>
      </c>
      <c r="D35" s="18" t="s">
        <v>167</v>
      </c>
      <c r="E35" s="9" t="s">
        <v>180</v>
      </c>
      <c r="F35" s="19">
        <f>100.2+109</f>
        <v>209.2</v>
      </c>
      <c r="G35" s="18"/>
    </row>
    <row r="36" spans="1:7" x14ac:dyDescent="0.25">
      <c r="A36" s="1" t="s">
        <v>30</v>
      </c>
      <c r="B36" s="7" t="s">
        <v>56</v>
      </c>
      <c r="C36" s="7" t="s">
        <v>81</v>
      </c>
      <c r="F36" s="11">
        <v>143.30000000000001</v>
      </c>
    </row>
    <row r="37" spans="1:7" s="16" customFormat="1" x14ac:dyDescent="0.25">
      <c r="A37" s="17" t="s">
        <v>29</v>
      </c>
      <c r="B37" s="10" t="s">
        <v>56</v>
      </c>
      <c r="C37" s="10" t="s">
        <v>169</v>
      </c>
      <c r="D37" s="18" t="s">
        <v>170</v>
      </c>
      <c r="E37" s="18"/>
      <c r="F37" s="19">
        <v>219.4</v>
      </c>
      <c r="G37" s="18"/>
    </row>
    <row r="38" spans="1:7" x14ac:dyDescent="0.25">
      <c r="A38" s="2" t="s">
        <v>38</v>
      </c>
      <c r="B38" s="7" t="s">
        <v>56</v>
      </c>
      <c r="F38" s="11">
        <v>87.9</v>
      </c>
      <c r="G38" s="8"/>
    </row>
    <row r="39" spans="1:7" s="16" customFormat="1" x14ac:dyDescent="0.25">
      <c r="A39" s="17" t="s">
        <v>37</v>
      </c>
      <c r="B39" s="10" t="s">
        <v>56</v>
      </c>
      <c r="D39" s="18"/>
      <c r="E39" s="18"/>
      <c r="F39" s="19">
        <f>35.3-10.5</f>
        <v>24.799999999999997</v>
      </c>
      <c r="G39" s="18"/>
    </row>
    <row r="40" spans="1:7" x14ac:dyDescent="0.25">
      <c r="A40" s="1" t="s">
        <v>140</v>
      </c>
      <c r="B40" s="7"/>
      <c r="C40" s="7" t="s">
        <v>141</v>
      </c>
      <c r="F40" s="11">
        <f>7-5.1</f>
        <v>1.9000000000000004</v>
      </c>
    </row>
    <row r="41" spans="1:7" s="16" customFormat="1" x14ac:dyDescent="0.25">
      <c r="A41" s="10" t="s">
        <v>44</v>
      </c>
      <c r="B41" s="10" t="s">
        <v>133</v>
      </c>
      <c r="C41" s="10" t="s">
        <v>181</v>
      </c>
      <c r="D41" s="9"/>
      <c r="E41" s="9"/>
      <c r="F41" s="19">
        <f>226.7+241.5+51</f>
        <v>519.20000000000005</v>
      </c>
      <c r="G41" s="9"/>
    </row>
    <row r="42" spans="1:7" x14ac:dyDescent="0.25">
      <c r="A42" s="7" t="s">
        <v>179</v>
      </c>
      <c r="B42" s="7" t="s">
        <v>50</v>
      </c>
      <c r="C42" s="7" t="s">
        <v>184</v>
      </c>
      <c r="D42" s="8" t="s">
        <v>185</v>
      </c>
      <c r="E42" s="8"/>
      <c r="F42" s="11">
        <v>27.2</v>
      </c>
      <c r="G42" s="8"/>
    </row>
    <row r="43" spans="1:7" s="16" customFormat="1" x14ac:dyDescent="0.25">
      <c r="A43" s="10" t="s">
        <v>146</v>
      </c>
      <c r="B43" s="10" t="s">
        <v>133</v>
      </c>
      <c r="C43" s="10" t="s">
        <v>147</v>
      </c>
      <c r="D43" s="9"/>
      <c r="E43" s="9" t="s">
        <v>193</v>
      </c>
      <c r="F43" s="19">
        <f>21+2.5+2</f>
        <v>25.5</v>
      </c>
      <c r="G43" s="9"/>
    </row>
    <row r="44" spans="1:7" x14ac:dyDescent="0.25">
      <c r="A44" s="7" t="s">
        <v>137</v>
      </c>
      <c r="B44" s="7" t="s">
        <v>133</v>
      </c>
      <c r="C44" s="7" t="s">
        <v>182</v>
      </c>
      <c r="D44" s="8"/>
      <c r="E44" s="8"/>
      <c r="F44" s="11">
        <v>3.9</v>
      </c>
      <c r="G44" s="8"/>
    </row>
    <row r="45" spans="1:7" s="16" customFormat="1" x14ac:dyDescent="0.25">
      <c r="A45" s="10" t="s">
        <v>138</v>
      </c>
      <c r="B45" s="10" t="s">
        <v>133</v>
      </c>
      <c r="C45" s="10" t="s">
        <v>183</v>
      </c>
      <c r="D45" s="9"/>
      <c r="E45" s="9"/>
      <c r="F45" s="19">
        <f>10.8+10.7</f>
        <v>21.5</v>
      </c>
      <c r="G45" s="9"/>
    </row>
    <row r="46" spans="1:7" x14ac:dyDescent="0.25">
      <c r="A46" s="1" t="s">
        <v>71</v>
      </c>
      <c r="B46" s="2" t="s">
        <v>158</v>
      </c>
      <c r="C46" s="2" t="s">
        <v>159</v>
      </c>
      <c r="D46" s="3" t="s">
        <v>74</v>
      </c>
      <c r="F46" s="12">
        <f>134.3+14.2/2</f>
        <v>141.4</v>
      </c>
    </row>
    <row r="47" spans="1:7" s="16" customFormat="1" x14ac:dyDescent="0.25">
      <c r="A47" s="17" t="s">
        <v>72</v>
      </c>
      <c r="B47" s="16" t="s">
        <v>158</v>
      </c>
      <c r="C47" s="16" t="s">
        <v>159</v>
      </c>
      <c r="D47" s="18" t="s">
        <v>75</v>
      </c>
      <c r="E47" s="18"/>
      <c r="F47" s="20">
        <f>98.6+14.2/2</f>
        <v>105.69999999999999</v>
      </c>
      <c r="G47" s="18"/>
    </row>
    <row r="48" spans="1:7" x14ac:dyDescent="0.25">
      <c r="A48" s="7" t="s">
        <v>148</v>
      </c>
      <c r="B48" s="7"/>
      <c r="C48" s="7"/>
      <c r="D48" s="8" t="s">
        <v>149</v>
      </c>
      <c r="E48" s="8"/>
      <c r="F48" s="11">
        <f>15.6-14.2</f>
        <v>1.4000000000000004</v>
      </c>
    </row>
    <row r="49" spans="1:248" s="16" customFormat="1" x14ac:dyDescent="0.25">
      <c r="A49" s="17" t="s">
        <v>39</v>
      </c>
      <c r="B49" s="10" t="s">
        <v>49</v>
      </c>
      <c r="C49" s="10" t="s">
        <v>142</v>
      </c>
      <c r="D49" s="9"/>
      <c r="E49" s="9"/>
      <c r="F49" s="19">
        <v>10.3</v>
      </c>
      <c r="G49" s="18"/>
    </row>
    <row r="50" spans="1:248" x14ac:dyDescent="0.25">
      <c r="A50" s="1" t="s">
        <v>121</v>
      </c>
      <c r="B50" s="7" t="s">
        <v>46</v>
      </c>
      <c r="C50" s="7" t="s">
        <v>118</v>
      </c>
      <c r="F50" s="11">
        <v>53.3</v>
      </c>
    </row>
    <row r="51" spans="1:248" s="16" customFormat="1" x14ac:dyDescent="0.25">
      <c r="A51" s="10" t="s">
        <v>196</v>
      </c>
      <c r="B51" s="10" t="s">
        <v>98</v>
      </c>
      <c r="C51" s="10" t="s">
        <v>194</v>
      </c>
      <c r="D51" s="18"/>
      <c r="E51" s="18"/>
      <c r="F51" s="19">
        <v>82.6</v>
      </c>
      <c r="G51" s="18"/>
    </row>
    <row r="52" spans="1:248" x14ac:dyDescent="0.25">
      <c r="A52" s="7" t="s">
        <v>112</v>
      </c>
      <c r="B52" s="2" t="s">
        <v>98</v>
      </c>
      <c r="C52" s="2" t="s">
        <v>195</v>
      </c>
      <c r="F52" s="4">
        <v>50.1</v>
      </c>
    </row>
    <row r="53" spans="1:248" s="16" customFormat="1" x14ac:dyDescent="0.25">
      <c r="A53" s="10" t="s">
        <v>153</v>
      </c>
      <c r="B53" s="16" t="s">
        <v>98</v>
      </c>
      <c r="C53" s="16" t="s">
        <v>154</v>
      </c>
      <c r="D53" s="18" t="s">
        <v>155</v>
      </c>
      <c r="E53" s="18"/>
      <c r="F53" s="22">
        <v>26.7</v>
      </c>
      <c r="G53" s="18"/>
    </row>
    <row r="54" spans="1:248" x14ac:dyDescent="0.25">
      <c r="A54" s="25" t="s">
        <v>32</v>
      </c>
      <c r="F54" s="26">
        <f>SUM(F2:F53)</f>
        <v>11374.699999999995</v>
      </c>
      <c r="G54" s="27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</row>
    <row r="55" spans="1:248" s="16" customFormat="1" x14ac:dyDescent="0.25">
      <c r="D55" s="9"/>
      <c r="E55" s="9"/>
      <c r="F55" s="30">
        <f>F54-SUM(F48:F53)-F32</f>
        <v>10845.899999999996</v>
      </c>
      <c r="G55" s="31" t="s">
        <v>45</v>
      </c>
    </row>
    <row r="57" spans="1:248" s="16" customFormat="1" x14ac:dyDescent="0.25">
      <c r="D57" s="18"/>
      <c r="E57" s="18"/>
      <c r="F57" s="21">
        <f>SUM(F17:F21)</f>
        <v>1257.3</v>
      </c>
      <c r="G57" s="23" t="s">
        <v>41</v>
      </c>
    </row>
    <row r="58" spans="1:248" x14ac:dyDescent="0.25">
      <c r="F58" s="26">
        <f>SUM(F17:F27)+F33+F46+F47</f>
        <v>3391.3</v>
      </c>
      <c r="G58" s="5" t="s">
        <v>42</v>
      </c>
    </row>
    <row r="59" spans="1:248" s="16" customFormat="1" x14ac:dyDescent="0.25">
      <c r="D59" s="18"/>
      <c r="E59" s="18"/>
      <c r="F59" s="21">
        <f>SUM(F28:F31)</f>
        <v>707</v>
      </c>
      <c r="G59" s="23" t="s">
        <v>43</v>
      </c>
    </row>
    <row r="60" spans="1:248" x14ac:dyDescent="0.25">
      <c r="F60" s="6">
        <f>SUM(F41:F47)</f>
        <v>844.40000000000009</v>
      </c>
      <c r="G60" s="29" t="s">
        <v>44</v>
      </c>
    </row>
    <row r="61" spans="1:248" s="16" customFormat="1" x14ac:dyDescent="0.25">
      <c r="A61" s="32" t="s">
        <v>40</v>
      </c>
      <c r="D61" s="18"/>
      <c r="E61" s="18"/>
      <c r="F61" s="19"/>
      <c r="G61" s="18"/>
    </row>
  </sheetData>
  <hyperlinks>
    <hyperlink ref="A61" r:id="rId1" xr:uid="{069340C4-66F9-44D3-88B3-C1FBF47E7F77}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B2287-8BD6-446D-9F1D-9B9B892A749A}">
  <dimension ref="A1:IN61"/>
  <sheetViews>
    <sheetView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G1" sqref="G1"/>
    </sheetView>
  </sheetViews>
  <sheetFormatPr baseColWidth="10" defaultRowHeight="13.2" x14ac:dyDescent="0.25"/>
  <cols>
    <col min="1" max="1" width="29.44140625" style="2" bestFit="1" customWidth="1"/>
    <col min="2" max="2" width="17.88671875" style="2" customWidth="1"/>
    <col min="3" max="3" width="29.6640625" style="2" bestFit="1" customWidth="1"/>
    <col min="4" max="4" width="46.109375" style="3" bestFit="1" customWidth="1"/>
    <col min="5" max="5" width="55.21875" style="3" bestFit="1" customWidth="1"/>
    <col min="6" max="6" width="14.44140625" style="11" customWidth="1"/>
    <col min="7" max="7" width="35.109375" style="3" customWidth="1"/>
    <col min="8" max="249" width="11.5546875" style="2" customWidth="1"/>
    <col min="250" max="16384" width="11.5546875" style="2"/>
  </cols>
  <sheetData>
    <row r="1" spans="1:248" s="16" customFormat="1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152</v>
      </c>
      <c r="F1" s="15" t="s">
        <v>4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</row>
    <row r="2" spans="1:248" x14ac:dyDescent="0.25">
      <c r="A2" s="1" t="s">
        <v>5</v>
      </c>
      <c r="B2" s="7" t="s">
        <v>46</v>
      </c>
      <c r="C2" s="7" t="s">
        <v>118</v>
      </c>
      <c r="F2" s="11">
        <f>2120+2.4</f>
        <v>2122.4</v>
      </c>
    </row>
    <row r="3" spans="1:248" s="16" customFormat="1" x14ac:dyDescent="0.25">
      <c r="A3" s="17" t="s">
        <v>6</v>
      </c>
      <c r="B3" s="10" t="s">
        <v>63</v>
      </c>
      <c r="C3" s="10" t="s">
        <v>64</v>
      </c>
      <c r="D3" s="9" t="s">
        <v>110</v>
      </c>
      <c r="E3" s="9"/>
      <c r="F3" s="19">
        <v>230.4</v>
      </c>
      <c r="G3" s="24"/>
    </row>
    <row r="4" spans="1:248" x14ac:dyDescent="0.25">
      <c r="A4" s="1" t="s">
        <v>7</v>
      </c>
      <c r="B4" s="7" t="s">
        <v>47</v>
      </c>
      <c r="C4" s="7" t="s">
        <v>76</v>
      </c>
      <c r="D4" s="8" t="s">
        <v>136</v>
      </c>
      <c r="E4" s="8"/>
      <c r="F4" s="11">
        <v>1436.6</v>
      </c>
    </row>
    <row r="5" spans="1:248" s="16" customFormat="1" x14ac:dyDescent="0.25">
      <c r="A5" s="17" t="s">
        <v>77</v>
      </c>
      <c r="B5" s="10" t="s">
        <v>47</v>
      </c>
      <c r="C5" s="10" t="s">
        <v>150</v>
      </c>
      <c r="D5" s="9"/>
      <c r="E5" s="9"/>
      <c r="F5" s="19">
        <v>37.6</v>
      </c>
      <c r="G5" s="18"/>
    </row>
    <row r="6" spans="1:248" x14ac:dyDescent="0.25">
      <c r="A6" s="7" t="s">
        <v>82</v>
      </c>
      <c r="B6" s="7" t="s">
        <v>84</v>
      </c>
      <c r="C6" s="2" t="s">
        <v>85</v>
      </c>
      <c r="D6" s="3" t="s">
        <v>86</v>
      </c>
      <c r="F6" s="11">
        <v>74.3</v>
      </c>
    </row>
    <row r="7" spans="1:248" s="16" customFormat="1" x14ac:dyDescent="0.25">
      <c r="A7" s="10" t="s">
        <v>99</v>
      </c>
      <c r="B7" s="10" t="s">
        <v>106</v>
      </c>
      <c r="C7" s="10" t="s">
        <v>107</v>
      </c>
      <c r="D7" s="9" t="s">
        <v>100</v>
      </c>
      <c r="E7" s="9"/>
      <c r="F7" s="19">
        <v>35.1</v>
      </c>
      <c r="G7" s="18"/>
    </row>
    <row r="8" spans="1:248" x14ac:dyDescent="0.25">
      <c r="A8" s="7" t="s">
        <v>101</v>
      </c>
      <c r="B8" s="7" t="s">
        <v>108</v>
      </c>
      <c r="C8" s="7" t="s">
        <v>109</v>
      </c>
      <c r="D8" s="8" t="s">
        <v>102</v>
      </c>
      <c r="E8" s="8"/>
      <c r="F8" s="11">
        <v>63.6</v>
      </c>
    </row>
    <row r="9" spans="1:248" s="16" customFormat="1" x14ac:dyDescent="0.25">
      <c r="A9" s="10" t="s">
        <v>143</v>
      </c>
      <c r="B9" s="10" t="s">
        <v>144</v>
      </c>
      <c r="C9" s="10" t="s">
        <v>145</v>
      </c>
      <c r="D9" s="9"/>
      <c r="E9" s="9"/>
      <c r="F9" s="19">
        <f>1.5+0.8</f>
        <v>2.2999999999999998</v>
      </c>
      <c r="G9" s="18"/>
    </row>
    <row r="10" spans="1:248" x14ac:dyDescent="0.25">
      <c r="A10" s="1" t="s">
        <v>8</v>
      </c>
      <c r="B10" s="7" t="s">
        <v>65</v>
      </c>
      <c r="C10" s="7" t="s">
        <v>66</v>
      </c>
      <c r="D10" s="8" t="s">
        <v>67</v>
      </c>
      <c r="E10" s="8"/>
      <c r="F10" s="11">
        <v>148.30000000000001</v>
      </c>
    </row>
    <row r="11" spans="1:248" s="16" customFormat="1" x14ac:dyDescent="0.25">
      <c r="A11" s="17" t="s">
        <v>9</v>
      </c>
      <c r="B11" s="16" t="s">
        <v>68</v>
      </c>
      <c r="C11" s="16" t="s">
        <v>69</v>
      </c>
      <c r="D11" s="18" t="s">
        <v>70</v>
      </c>
      <c r="E11" s="18"/>
      <c r="F11" s="19">
        <v>137.9</v>
      </c>
      <c r="G11" s="18"/>
    </row>
    <row r="12" spans="1:248" x14ac:dyDescent="0.25">
      <c r="A12" s="1" t="s">
        <v>10</v>
      </c>
      <c r="B12" s="7" t="s">
        <v>47</v>
      </c>
      <c r="C12" s="7" t="s">
        <v>48</v>
      </c>
      <c r="F12" s="11">
        <v>70.099999999999994</v>
      </c>
    </row>
    <row r="13" spans="1:248" s="16" customFormat="1" x14ac:dyDescent="0.25">
      <c r="A13" s="17" t="s">
        <v>11</v>
      </c>
      <c r="B13" s="10" t="s">
        <v>46</v>
      </c>
      <c r="D13" s="9" t="s">
        <v>122</v>
      </c>
      <c r="E13" s="9"/>
      <c r="F13" s="19">
        <v>23.2</v>
      </c>
      <c r="G13" s="18"/>
    </row>
    <row r="14" spans="1:248" x14ac:dyDescent="0.25">
      <c r="A14" s="1" t="s">
        <v>12</v>
      </c>
      <c r="B14" s="7" t="s">
        <v>50</v>
      </c>
      <c r="C14" s="7" t="s">
        <v>51</v>
      </c>
      <c r="F14" s="11">
        <v>207.3</v>
      </c>
    </row>
    <row r="15" spans="1:248" s="16" customFormat="1" x14ac:dyDescent="0.25">
      <c r="A15" s="17" t="s">
        <v>13</v>
      </c>
      <c r="B15" s="10" t="s">
        <v>49</v>
      </c>
      <c r="C15" s="10" t="s">
        <v>127</v>
      </c>
      <c r="D15" s="9" t="s">
        <v>128</v>
      </c>
      <c r="E15" s="9"/>
      <c r="F15" s="19">
        <v>98.7</v>
      </c>
      <c r="G15" s="18"/>
    </row>
    <row r="16" spans="1:248" x14ac:dyDescent="0.25">
      <c r="A16" s="7" t="s">
        <v>131</v>
      </c>
      <c r="B16" s="7" t="s">
        <v>78</v>
      </c>
      <c r="C16" s="7" t="s">
        <v>130</v>
      </c>
      <c r="D16" s="8" t="s">
        <v>129</v>
      </c>
      <c r="E16" s="8"/>
      <c r="F16" s="11">
        <v>62.7</v>
      </c>
    </row>
    <row r="17" spans="1:7" s="16" customFormat="1" x14ac:dyDescent="0.25">
      <c r="A17" s="10" t="s">
        <v>14</v>
      </c>
      <c r="B17" s="16" t="s">
        <v>87</v>
      </c>
      <c r="C17" s="16" t="s">
        <v>88</v>
      </c>
      <c r="D17" s="18" t="s">
        <v>89</v>
      </c>
      <c r="E17" s="18"/>
      <c r="F17" s="19">
        <v>86.4</v>
      </c>
      <c r="G17" s="18"/>
    </row>
    <row r="18" spans="1:7" x14ac:dyDescent="0.25">
      <c r="A18" s="7" t="s">
        <v>15</v>
      </c>
      <c r="B18" s="2" t="s">
        <v>78</v>
      </c>
      <c r="C18" s="2" t="s">
        <v>90</v>
      </c>
      <c r="D18" s="8" t="s">
        <v>91</v>
      </c>
      <c r="E18" s="8" t="s">
        <v>171</v>
      </c>
      <c r="F18" s="11">
        <f>247.5-17.1+6.2-47.2+42.6</f>
        <v>231.99999999999997</v>
      </c>
    </row>
    <row r="19" spans="1:7" s="16" customFormat="1" x14ac:dyDescent="0.25">
      <c r="A19" s="17" t="s">
        <v>16</v>
      </c>
      <c r="B19" s="16" t="s">
        <v>96</v>
      </c>
      <c r="C19" s="16" t="s">
        <v>162</v>
      </c>
      <c r="D19" s="18" t="s">
        <v>163</v>
      </c>
      <c r="E19" s="18"/>
      <c r="F19" s="22">
        <f>127+64.5+63.7</f>
        <v>255.2</v>
      </c>
      <c r="G19" s="18"/>
    </row>
    <row r="20" spans="1:7" x14ac:dyDescent="0.25">
      <c r="A20" s="1" t="s">
        <v>17</v>
      </c>
      <c r="B20" s="2" t="s">
        <v>78</v>
      </c>
      <c r="C20" s="2" t="s">
        <v>95</v>
      </c>
      <c r="F20" s="4">
        <v>26.2</v>
      </c>
    </row>
    <row r="21" spans="1:7" s="16" customFormat="1" x14ac:dyDescent="0.25">
      <c r="A21" s="17" t="s">
        <v>18</v>
      </c>
      <c r="B21" s="16" t="s">
        <v>164</v>
      </c>
      <c r="C21" s="16" t="s">
        <v>165</v>
      </c>
      <c r="D21" s="18" t="s">
        <v>166</v>
      </c>
      <c r="E21" s="18"/>
      <c r="F21" s="22">
        <f>326.6+330.9</f>
        <v>657.5</v>
      </c>
      <c r="G21" s="18"/>
    </row>
    <row r="22" spans="1:7" x14ac:dyDescent="0.25">
      <c r="A22" s="1" t="s">
        <v>19</v>
      </c>
      <c r="B22" s="2" t="s">
        <v>92</v>
      </c>
      <c r="F22" s="12">
        <f>174.9-160.4</f>
        <v>14.5</v>
      </c>
    </row>
    <row r="23" spans="1:7" s="16" customFormat="1" x14ac:dyDescent="0.25">
      <c r="A23" s="10" t="s">
        <v>172</v>
      </c>
      <c r="B23" s="10" t="s">
        <v>173</v>
      </c>
      <c r="C23" s="10" t="s">
        <v>174</v>
      </c>
      <c r="D23" s="18"/>
      <c r="E23" s="18"/>
      <c r="F23" s="19">
        <f>146.7+147</f>
        <v>293.7</v>
      </c>
      <c r="G23" s="9"/>
    </row>
    <row r="24" spans="1:7" x14ac:dyDescent="0.25">
      <c r="A24" s="7" t="s">
        <v>31</v>
      </c>
      <c r="F24" s="11">
        <f>1534.4-1527.6+1994.8-1987.1</f>
        <v>14.500000000000227</v>
      </c>
    </row>
    <row r="25" spans="1:7" s="16" customFormat="1" x14ac:dyDescent="0.25">
      <c r="A25" s="10" t="s">
        <v>33</v>
      </c>
      <c r="B25" s="10" t="s">
        <v>52</v>
      </c>
      <c r="C25" s="10" t="s">
        <v>53</v>
      </c>
      <c r="D25" s="9" t="s">
        <v>55</v>
      </c>
      <c r="E25" s="9"/>
      <c r="F25" s="19">
        <v>683.2</v>
      </c>
      <c r="G25" s="18"/>
    </row>
    <row r="26" spans="1:7" x14ac:dyDescent="0.25">
      <c r="A26" s="7" t="s">
        <v>34</v>
      </c>
      <c r="B26" s="7" t="s">
        <v>52</v>
      </c>
      <c r="C26" s="7" t="s">
        <v>53</v>
      </c>
      <c r="D26" s="8" t="s">
        <v>55</v>
      </c>
      <c r="E26" s="8"/>
      <c r="F26" s="11">
        <v>697.5</v>
      </c>
    </row>
    <row r="27" spans="1:7" s="16" customFormat="1" x14ac:dyDescent="0.25">
      <c r="A27" s="17" t="s">
        <v>20</v>
      </c>
      <c r="B27" s="10" t="s">
        <v>56</v>
      </c>
      <c r="C27" s="10" t="s">
        <v>57</v>
      </c>
      <c r="D27" s="18"/>
      <c r="E27" s="18"/>
      <c r="F27" s="19">
        <v>66.7</v>
      </c>
      <c r="G27" s="18"/>
    </row>
    <row r="28" spans="1:7" x14ac:dyDescent="0.25">
      <c r="A28" s="1" t="s">
        <v>21</v>
      </c>
      <c r="B28" s="7" t="s">
        <v>56</v>
      </c>
      <c r="C28" s="7" t="s">
        <v>58</v>
      </c>
      <c r="F28" s="11">
        <v>518.5</v>
      </c>
    </row>
    <row r="29" spans="1:7" s="16" customFormat="1" x14ac:dyDescent="0.25">
      <c r="A29" s="17" t="s">
        <v>22</v>
      </c>
      <c r="B29" s="10" t="s">
        <v>59</v>
      </c>
      <c r="C29" s="10" t="s">
        <v>60</v>
      </c>
      <c r="D29" s="9" t="s">
        <v>61</v>
      </c>
      <c r="E29" s="9"/>
      <c r="F29" s="19">
        <f>72.1+22.9</f>
        <v>95</v>
      </c>
      <c r="G29" s="9"/>
    </row>
    <row r="30" spans="1:7" x14ac:dyDescent="0.25">
      <c r="A30" s="1" t="s">
        <v>23</v>
      </c>
      <c r="B30" s="7" t="s">
        <v>62</v>
      </c>
      <c r="F30" s="11">
        <f>14.5+12.3</f>
        <v>26.8</v>
      </c>
    </row>
    <row r="31" spans="1:7" s="16" customFormat="1" x14ac:dyDescent="0.25">
      <c r="A31" s="17" t="s">
        <v>24</v>
      </c>
      <c r="B31" s="10" t="s">
        <v>56</v>
      </c>
      <c r="C31" s="10" t="s">
        <v>120</v>
      </c>
      <c r="D31" s="9"/>
      <c r="E31" s="9"/>
      <c r="F31" s="19">
        <v>304.39999999999998</v>
      </c>
      <c r="G31" s="18"/>
    </row>
    <row r="32" spans="1:7" x14ac:dyDescent="0.25">
      <c r="A32" s="1" t="s">
        <v>25</v>
      </c>
      <c r="B32" s="2" t="s">
        <v>56</v>
      </c>
      <c r="C32" s="2" t="s">
        <v>160</v>
      </c>
      <c r="D32" s="3" t="s">
        <v>161</v>
      </c>
      <c r="F32" s="12">
        <v>331.3</v>
      </c>
      <c r="G32" s="8"/>
    </row>
    <row r="33" spans="1:7" s="16" customFormat="1" x14ac:dyDescent="0.25">
      <c r="A33" s="17" t="s">
        <v>27</v>
      </c>
      <c r="B33" s="10" t="s">
        <v>56</v>
      </c>
      <c r="C33" s="10" t="s">
        <v>103</v>
      </c>
      <c r="D33" s="9" t="s">
        <v>175</v>
      </c>
      <c r="E33" s="9"/>
      <c r="F33" s="19">
        <f>272.5-0.7</f>
        <v>271.8</v>
      </c>
      <c r="G33" s="18"/>
    </row>
    <row r="34" spans="1:7" x14ac:dyDescent="0.25">
      <c r="A34" s="7" t="s">
        <v>28</v>
      </c>
      <c r="B34" s="2" t="s">
        <v>56</v>
      </c>
      <c r="C34" s="7" t="s">
        <v>168</v>
      </c>
      <c r="D34" s="3" t="s">
        <v>167</v>
      </c>
      <c r="F34" s="11">
        <f>213.4+11.1</f>
        <v>224.5</v>
      </c>
    </row>
    <row r="35" spans="1:7" s="16" customFormat="1" x14ac:dyDescent="0.25">
      <c r="A35" s="17" t="s">
        <v>30</v>
      </c>
      <c r="B35" s="10" t="s">
        <v>56</v>
      </c>
      <c r="C35" s="10" t="s">
        <v>81</v>
      </c>
      <c r="D35" s="18"/>
      <c r="E35" s="18"/>
      <c r="F35" s="19">
        <v>143.30000000000001</v>
      </c>
      <c r="G35" s="18"/>
    </row>
    <row r="36" spans="1:7" x14ac:dyDescent="0.25">
      <c r="A36" s="1" t="s">
        <v>29</v>
      </c>
      <c r="B36" s="7" t="s">
        <v>56</v>
      </c>
      <c r="C36" s="7" t="s">
        <v>169</v>
      </c>
      <c r="D36" s="3" t="s">
        <v>170</v>
      </c>
      <c r="F36" s="11">
        <v>219.4</v>
      </c>
    </row>
    <row r="37" spans="1:7" s="16" customFormat="1" x14ac:dyDescent="0.25">
      <c r="A37" s="16" t="s">
        <v>38</v>
      </c>
      <c r="B37" s="10" t="s">
        <v>56</v>
      </c>
      <c r="D37" s="18"/>
      <c r="E37" s="18"/>
      <c r="F37" s="19">
        <v>87.9</v>
      </c>
      <c r="G37" s="9"/>
    </row>
    <row r="38" spans="1:7" x14ac:dyDescent="0.25">
      <c r="A38" s="1" t="s">
        <v>37</v>
      </c>
      <c r="B38" s="7" t="s">
        <v>56</v>
      </c>
      <c r="F38" s="11">
        <f>35.3-10.5</f>
        <v>24.799999999999997</v>
      </c>
    </row>
    <row r="39" spans="1:7" s="16" customFormat="1" x14ac:dyDescent="0.25">
      <c r="A39" s="17" t="s">
        <v>140</v>
      </c>
      <c r="B39" s="10"/>
      <c r="C39" s="10" t="s">
        <v>141</v>
      </c>
      <c r="D39" s="18"/>
      <c r="E39" s="18"/>
      <c r="F39" s="19">
        <f>7-5.1</f>
        <v>1.9000000000000004</v>
      </c>
      <c r="G39" s="18"/>
    </row>
    <row r="40" spans="1:7" x14ac:dyDescent="0.25">
      <c r="A40" s="1" t="s">
        <v>35</v>
      </c>
      <c r="B40" s="7" t="s">
        <v>56</v>
      </c>
      <c r="C40" s="7" t="s">
        <v>79</v>
      </c>
      <c r="D40" s="8" t="s">
        <v>80</v>
      </c>
      <c r="E40" s="8"/>
      <c r="F40" s="11">
        <v>229.1</v>
      </c>
      <c r="G40" s="8"/>
    </row>
    <row r="41" spans="1:7" s="16" customFormat="1" x14ac:dyDescent="0.25">
      <c r="A41" s="17" t="s">
        <v>36</v>
      </c>
      <c r="B41" s="10" t="s">
        <v>56</v>
      </c>
      <c r="C41" s="10" t="s">
        <v>79</v>
      </c>
      <c r="D41" s="9" t="s">
        <v>80</v>
      </c>
      <c r="E41" s="9"/>
      <c r="F41" s="19">
        <v>246.3</v>
      </c>
      <c r="G41" s="9"/>
    </row>
    <row r="42" spans="1:7" x14ac:dyDescent="0.25">
      <c r="A42" s="1" t="s">
        <v>146</v>
      </c>
      <c r="B42" s="7" t="s">
        <v>65</v>
      </c>
      <c r="C42" s="7" t="s">
        <v>147</v>
      </c>
      <c r="D42" s="8"/>
      <c r="E42" s="8"/>
      <c r="F42" s="11">
        <f>5.8+6.9</f>
        <v>12.7</v>
      </c>
      <c r="G42" s="8"/>
    </row>
    <row r="43" spans="1:7" s="16" customFormat="1" x14ac:dyDescent="0.25">
      <c r="A43" s="10" t="s">
        <v>137</v>
      </c>
      <c r="B43" s="10" t="s">
        <v>56</v>
      </c>
      <c r="C43" s="10" t="s">
        <v>139</v>
      </c>
      <c r="D43" s="9"/>
      <c r="E43" s="9"/>
      <c r="F43" s="19">
        <v>3.3</v>
      </c>
      <c r="G43" s="9"/>
    </row>
    <row r="44" spans="1:7" x14ac:dyDescent="0.25">
      <c r="A44" s="7" t="s">
        <v>138</v>
      </c>
      <c r="B44" s="7" t="s">
        <v>56</v>
      </c>
      <c r="C44" s="7" t="s">
        <v>151</v>
      </c>
      <c r="D44" s="8"/>
      <c r="E44" s="8"/>
      <c r="F44" s="11">
        <f>14+13.8</f>
        <v>27.8</v>
      </c>
      <c r="G44" s="8"/>
    </row>
    <row r="45" spans="1:7" s="16" customFormat="1" x14ac:dyDescent="0.25">
      <c r="A45" s="17" t="s">
        <v>71</v>
      </c>
      <c r="B45" s="16" t="s">
        <v>158</v>
      </c>
      <c r="C45" s="16" t="s">
        <v>159</v>
      </c>
      <c r="D45" s="18" t="s">
        <v>74</v>
      </c>
      <c r="E45" s="18"/>
      <c r="F45" s="20">
        <f>134.3+14.2/2</f>
        <v>141.4</v>
      </c>
      <c r="G45" s="18"/>
    </row>
    <row r="46" spans="1:7" x14ac:dyDescent="0.25">
      <c r="A46" s="1" t="s">
        <v>72</v>
      </c>
      <c r="B46" s="2" t="s">
        <v>158</v>
      </c>
      <c r="C46" s="2" t="s">
        <v>159</v>
      </c>
      <c r="D46" s="3" t="s">
        <v>75</v>
      </c>
      <c r="F46" s="12">
        <f>98.6+14.2/2</f>
        <v>105.69999999999999</v>
      </c>
    </row>
    <row r="47" spans="1:7" s="16" customFormat="1" x14ac:dyDescent="0.25">
      <c r="A47" s="10" t="s">
        <v>148</v>
      </c>
      <c r="B47" s="10"/>
      <c r="C47" s="10"/>
      <c r="D47" s="9" t="s">
        <v>149</v>
      </c>
      <c r="E47" s="9"/>
      <c r="F47" s="19">
        <f>15.6-14.2</f>
        <v>1.4000000000000004</v>
      </c>
      <c r="G47" s="18"/>
    </row>
    <row r="48" spans="1:7" x14ac:dyDescent="0.25">
      <c r="A48" s="1" t="s">
        <v>39</v>
      </c>
      <c r="B48" s="7" t="s">
        <v>49</v>
      </c>
      <c r="C48" s="7" t="s">
        <v>142</v>
      </c>
      <c r="D48" s="8"/>
      <c r="E48" s="8"/>
      <c r="F48" s="11">
        <v>10.3</v>
      </c>
    </row>
    <row r="49" spans="1:248" s="16" customFormat="1" x14ac:dyDescent="0.25">
      <c r="A49" s="17" t="s">
        <v>121</v>
      </c>
      <c r="B49" s="10" t="s">
        <v>46</v>
      </c>
      <c r="C49" s="10" t="s">
        <v>118</v>
      </c>
      <c r="D49" s="18"/>
      <c r="E49" s="18"/>
      <c r="F49" s="19">
        <v>53.3</v>
      </c>
      <c r="G49" s="18"/>
    </row>
    <row r="50" spans="1:248" x14ac:dyDescent="0.25">
      <c r="A50" s="7" t="s">
        <v>196</v>
      </c>
      <c r="B50" s="7" t="s">
        <v>98</v>
      </c>
      <c r="C50" s="7" t="s">
        <v>111</v>
      </c>
      <c r="F50" s="11">
        <v>68.099999999999994</v>
      </c>
    </row>
    <row r="51" spans="1:248" s="16" customFormat="1" x14ac:dyDescent="0.25">
      <c r="A51" s="17" t="s">
        <v>112</v>
      </c>
      <c r="B51" s="16" t="s">
        <v>156</v>
      </c>
      <c r="C51" s="16" t="s">
        <v>157</v>
      </c>
      <c r="D51" s="18"/>
      <c r="E51" s="18"/>
      <c r="F51" s="22">
        <v>36.6</v>
      </c>
      <c r="G51" s="18"/>
    </row>
    <row r="52" spans="1:248" x14ac:dyDescent="0.25">
      <c r="A52" s="7" t="s">
        <v>153</v>
      </c>
      <c r="B52" s="2" t="s">
        <v>98</v>
      </c>
      <c r="C52" s="2" t="s">
        <v>154</v>
      </c>
      <c r="D52" s="3" t="s">
        <v>155</v>
      </c>
      <c r="F52" s="4">
        <v>26.7</v>
      </c>
    </row>
    <row r="53" spans="1:248" s="16" customFormat="1" x14ac:dyDescent="0.25">
      <c r="A53" s="10" t="s">
        <v>176</v>
      </c>
      <c r="B53" s="10" t="s">
        <v>177</v>
      </c>
      <c r="C53" s="10" t="s">
        <v>178</v>
      </c>
      <c r="D53" s="18"/>
      <c r="E53" s="18"/>
      <c r="F53" s="22">
        <v>104.6</v>
      </c>
      <c r="G53" s="18"/>
    </row>
    <row r="54" spans="1:248" x14ac:dyDescent="0.25">
      <c r="A54" s="25" t="s">
        <v>32</v>
      </c>
      <c r="F54" s="26">
        <f>SUM(F2:F53)</f>
        <v>11094.799999999992</v>
      </c>
      <c r="G54" s="27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</row>
    <row r="55" spans="1:248" s="16" customFormat="1" x14ac:dyDescent="0.25">
      <c r="D55" s="9"/>
      <c r="E55" s="9"/>
      <c r="F55" s="30">
        <f>F54-SUM(F47:F53)-F31</f>
        <v>10489.399999999992</v>
      </c>
      <c r="G55" s="31" t="s">
        <v>45</v>
      </c>
    </row>
    <row r="57" spans="1:248" s="16" customFormat="1" x14ac:dyDescent="0.25">
      <c r="D57" s="18"/>
      <c r="E57" s="18"/>
      <c r="F57" s="21">
        <f>SUM(F17:F21)</f>
        <v>1257.3</v>
      </c>
      <c r="G57" s="23" t="s">
        <v>41</v>
      </c>
    </row>
    <row r="58" spans="1:248" x14ac:dyDescent="0.25">
      <c r="F58" s="26">
        <f>SUM(F17:F26)+F32+F45+F46</f>
        <v>3539.1000000000004</v>
      </c>
      <c r="G58" s="5" t="s">
        <v>42</v>
      </c>
    </row>
    <row r="59" spans="1:248" s="16" customFormat="1" x14ac:dyDescent="0.25">
      <c r="D59" s="18"/>
      <c r="E59" s="18"/>
      <c r="F59" s="21">
        <f>SUM(F27:F30)</f>
        <v>707</v>
      </c>
      <c r="G59" s="23" t="s">
        <v>43</v>
      </c>
    </row>
    <row r="60" spans="1:248" x14ac:dyDescent="0.25">
      <c r="F60" s="6">
        <f>SUM(F40:F46)</f>
        <v>766.3</v>
      </c>
      <c r="G60" s="29" t="s">
        <v>44</v>
      </c>
    </row>
    <row r="61" spans="1:248" s="16" customFormat="1" x14ac:dyDescent="0.25">
      <c r="A61" s="32" t="s">
        <v>40</v>
      </c>
      <c r="D61" s="18"/>
      <c r="E61" s="18"/>
      <c r="F61" s="19"/>
      <c r="G61" s="18"/>
    </row>
  </sheetData>
  <hyperlinks>
    <hyperlink ref="A61" r:id="rId1" xr:uid="{7355554A-4EDA-488F-AD8F-A47BC975AE3A}"/>
  </hyperlinks>
  <pageMargins left="0.78749999999999998" right="0.78749999999999998" top="0.78749999999999998" bottom="0.78749999999999998" header="9.8611111111111122E-2" footer="9.8611111111111122E-2"/>
  <pageSetup paperSize="9" fitToHeight="0" orientation="portrait" useFirstPageNumber="1" horizontalDpi="300" verticalDpi="300" r:id="rId2"/>
  <headerFooter alignWithMargins="0">
    <oddHeader>&amp;C&amp;"Times New Roman,Standard"&amp;12&amp;A</oddHeader>
    <oddFooter>&amp;C&amp;"Times New Roman,Standard"&amp;12Seite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6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37" sqref="G37"/>
    </sheetView>
  </sheetViews>
  <sheetFormatPr baseColWidth="10" defaultRowHeight="13.2" x14ac:dyDescent="0.25"/>
  <cols>
    <col min="1" max="1" width="29.44140625" style="2" bestFit="1" customWidth="1"/>
    <col min="2" max="2" width="17.88671875" style="2" customWidth="1"/>
    <col min="3" max="3" width="29.6640625" style="2" bestFit="1" customWidth="1"/>
    <col min="4" max="4" width="23.33203125" style="3" customWidth="1"/>
    <col min="5" max="5" width="14" style="3" customWidth="1"/>
    <col min="6" max="6" width="14.44140625" style="11" customWidth="1"/>
    <col min="7" max="7" width="35.109375" style="3" customWidth="1"/>
    <col min="8" max="249" width="11.5546875" style="2" customWidth="1"/>
    <col min="250" max="16384" width="11.5546875" style="2"/>
  </cols>
  <sheetData>
    <row r="1" spans="1:248" s="16" customFormat="1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152</v>
      </c>
      <c r="F1" s="15" t="s">
        <v>4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</row>
    <row r="2" spans="1:248" x14ac:dyDescent="0.25">
      <c r="A2" s="1" t="s">
        <v>5</v>
      </c>
      <c r="B2" s="7" t="s">
        <v>46</v>
      </c>
      <c r="C2" s="7" t="s">
        <v>118</v>
      </c>
      <c r="F2" s="11">
        <f>2120+2.4</f>
        <v>2122.4</v>
      </c>
    </row>
    <row r="3" spans="1:248" s="16" customFormat="1" x14ac:dyDescent="0.25">
      <c r="A3" s="17" t="s">
        <v>6</v>
      </c>
      <c r="B3" s="10" t="s">
        <v>63</v>
      </c>
      <c r="C3" s="10" t="s">
        <v>64</v>
      </c>
      <c r="D3" s="9" t="s">
        <v>110</v>
      </c>
      <c r="E3" s="9"/>
      <c r="F3" s="19">
        <v>230.4</v>
      </c>
      <c r="G3" s="24"/>
    </row>
    <row r="4" spans="1:248" x14ac:dyDescent="0.25">
      <c r="A4" s="1" t="s">
        <v>7</v>
      </c>
      <c r="B4" s="7" t="s">
        <v>47</v>
      </c>
      <c r="C4" s="7" t="s">
        <v>76</v>
      </c>
      <c r="D4" s="8" t="s">
        <v>136</v>
      </c>
      <c r="E4" s="8"/>
      <c r="F4" s="11">
        <v>1436.6</v>
      </c>
    </row>
    <row r="5" spans="1:248" s="16" customFormat="1" x14ac:dyDescent="0.25">
      <c r="A5" s="17" t="s">
        <v>77</v>
      </c>
      <c r="B5" s="10" t="s">
        <v>47</v>
      </c>
      <c r="C5" s="10" t="s">
        <v>150</v>
      </c>
      <c r="D5" s="9"/>
      <c r="E5" s="9"/>
      <c r="F5" s="19">
        <v>37.6</v>
      </c>
      <c r="G5" s="18"/>
    </row>
    <row r="6" spans="1:248" x14ac:dyDescent="0.25">
      <c r="A6" s="7" t="s">
        <v>82</v>
      </c>
      <c r="B6" s="7" t="s">
        <v>84</v>
      </c>
      <c r="C6" s="2" t="s">
        <v>85</v>
      </c>
      <c r="D6" s="3" t="s">
        <v>86</v>
      </c>
      <c r="F6" s="11">
        <v>74.3</v>
      </c>
    </row>
    <row r="7" spans="1:248" s="16" customFormat="1" x14ac:dyDescent="0.25">
      <c r="A7" s="10" t="s">
        <v>99</v>
      </c>
      <c r="B7" s="10" t="s">
        <v>106</v>
      </c>
      <c r="C7" s="10" t="s">
        <v>107</v>
      </c>
      <c r="D7" s="9" t="s">
        <v>100</v>
      </c>
      <c r="E7" s="9"/>
      <c r="F7" s="19">
        <v>35.1</v>
      </c>
      <c r="G7" s="18"/>
    </row>
    <row r="8" spans="1:248" x14ac:dyDescent="0.25">
      <c r="A8" s="7" t="s">
        <v>101</v>
      </c>
      <c r="B8" s="7" t="s">
        <v>108</v>
      </c>
      <c r="C8" s="7" t="s">
        <v>109</v>
      </c>
      <c r="D8" s="8" t="s">
        <v>102</v>
      </c>
      <c r="E8" s="8"/>
      <c r="F8" s="11">
        <v>63.6</v>
      </c>
    </row>
    <row r="9" spans="1:248" s="16" customFormat="1" x14ac:dyDescent="0.25">
      <c r="A9" s="10" t="s">
        <v>143</v>
      </c>
      <c r="B9" s="10" t="s">
        <v>144</v>
      </c>
      <c r="C9" s="10" t="s">
        <v>145</v>
      </c>
      <c r="D9" s="9"/>
      <c r="E9" s="9"/>
      <c r="F9" s="19">
        <f>1.5+0.8</f>
        <v>2.2999999999999998</v>
      </c>
      <c r="G9" s="18"/>
    </row>
    <row r="10" spans="1:248" x14ac:dyDescent="0.25">
      <c r="A10" s="1" t="s">
        <v>8</v>
      </c>
      <c r="B10" s="7" t="s">
        <v>65</v>
      </c>
      <c r="C10" s="7" t="s">
        <v>66</v>
      </c>
      <c r="D10" s="8" t="s">
        <v>67</v>
      </c>
      <c r="E10" s="8"/>
      <c r="F10" s="11">
        <v>148.30000000000001</v>
      </c>
    </row>
    <row r="11" spans="1:248" s="16" customFormat="1" x14ac:dyDescent="0.25">
      <c r="A11" s="17" t="s">
        <v>9</v>
      </c>
      <c r="B11" s="16" t="s">
        <v>68</v>
      </c>
      <c r="C11" s="16" t="s">
        <v>69</v>
      </c>
      <c r="D11" s="18" t="s">
        <v>70</v>
      </c>
      <c r="E11" s="18"/>
      <c r="F11" s="19">
        <v>137.9</v>
      </c>
      <c r="G11" s="18"/>
    </row>
    <row r="12" spans="1:248" x14ac:dyDescent="0.25">
      <c r="A12" s="1" t="s">
        <v>10</v>
      </c>
      <c r="B12" s="7" t="s">
        <v>47</v>
      </c>
      <c r="C12" s="7" t="s">
        <v>48</v>
      </c>
      <c r="F12" s="11">
        <v>70.099999999999994</v>
      </c>
    </row>
    <row r="13" spans="1:248" s="16" customFormat="1" x14ac:dyDescent="0.25">
      <c r="A13" s="17" t="s">
        <v>11</v>
      </c>
      <c r="B13" s="10" t="s">
        <v>46</v>
      </c>
      <c r="D13" s="9" t="s">
        <v>122</v>
      </c>
      <c r="E13" s="9"/>
      <c r="F13" s="19">
        <v>23.2</v>
      </c>
      <c r="G13" s="18"/>
    </row>
    <row r="14" spans="1:248" x14ac:dyDescent="0.25">
      <c r="A14" s="1" t="s">
        <v>12</v>
      </c>
      <c r="B14" s="7" t="s">
        <v>50</v>
      </c>
      <c r="C14" s="7" t="s">
        <v>51</v>
      </c>
      <c r="F14" s="11">
        <v>207.3</v>
      </c>
    </row>
    <row r="15" spans="1:248" s="16" customFormat="1" x14ac:dyDescent="0.25">
      <c r="A15" s="17" t="s">
        <v>13</v>
      </c>
      <c r="B15" s="10" t="s">
        <v>49</v>
      </c>
      <c r="C15" s="10" t="s">
        <v>127</v>
      </c>
      <c r="D15" s="9" t="s">
        <v>128</v>
      </c>
      <c r="E15" s="9"/>
      <c r="F15" s="19">
        <v>98.7</v>
      </c>
      <c r="G15" s="18"/>
    </row>
    <row r="16" spans="1:248" x14ac:dyDescent="0.25">
      <c r="A16" s="7" t="s">
        <v>131</v>
      </c>
      <c r="B16" s="7" t="s">
        <v>78</v>
      </c>
      <c r="C16" s="7" t="s">
        <v>130</v>
      </c>
      <c r="D16" s="8" t="s">
        <v>129</v>
      </c>
      <c r="E16" s="8"/>
      <c r="F16" s="11">
        <v>62.7</v>
      </c>
    </row>
    <row r="17" spans="1:7" s="16" customFormat="1" x14ac:dyDescent="0.25">
      <c r="A17" s="17" t="s">
        <v>14</v>
      </c>
      <c r="B17" s="10" t="s">
        <v>87</v>
      </c>
      <c r="C17" s="16" t="s">
        <v>88</v>
      </c>
      <c r="D17" s="9" t="s">
        <v>89</v>
      </c>
      <c r="E17" s="9"/>
      <c r="F17" s="19">
        <v>86.5</v>
      </c>
      <c r="G17" s="18"/>
    </row>
    <row r="18" spans="1:7" x14ac:dyDescent="0.25">
      <c r="A18" s="1" t="s">
        <v>15</v>
      </c>
      <c r="B18" s="2" t="s">
        <v>78</v>
      </c>
      <c r="C18" s="2" t="s">
        <v>90</v>
      </c>
      <c r="D18" s="8" t="s">
        <v>91</v>
      </c>
      <c r="E18" s="8"/>
      <c r="F18" s="11">
        <v>243.8</v>
      </c>
    </row>
    <row r="19" spans="1:7" s="16" customFormat="1" x14ac:dyDescent="0.25">
      <c r="A19" s="17" t="s">
        <v>16</v>
      </c>
      <c r="B19" s="10" t="s">
        <v>117</v>
      </c>
      <c r="C19" s="10" t="s">
        <v>119</v>
      </c>
      <c r="D19" s="9" t="s">
        <v>97</v>
      </c>
      <c r="E19" s="9"/>
      <c r="F19" s="19">
        <v>322.3</v>
      </c>
      <c r="G19" s="18"/>
    </row>
    <row r="20" spans="1:7" x14ac:dyDescent="0.25">
      <c r="A20" s="1" t="s">
        <v>17</v>
      </c>
      <c r="B20" s="7" t="s">
        <v>96</v>
      </c>
      <c r="C20" s="7" t="s">
        <v>115</v>
      </c>
      <c r="D20" s="8" t="s">
        <v>116</v>
      </c>
      <c r="E20" s="8"/>
      <c r="F20" s="11">
        <f>11.2+11.1</f>
        <v>22.299999999999997</v>
      </c>
    </row>
    <row r="21" spans="1:7" s="16" customFormat="1" x14ac:dyDescent="0.25">
      <c r="A21" s="17" t="s">
        <v>18</v>
      </c>
      <c r="B21" s="10" t="s">
        <v>92</v>
      </c>
      <c r="C21" s="10" t="s">
        <v>93</v>
      </c>
      <c r="D21" s="9" t="s">
        <v>94</v>
      </c>
      <c r="E21" s="9"/>
      <c r="F21" s="19">
        <f>367.5+363.6</f>
        <v>731.1</v>
      </c>
      <c r="G21" s="18"/>
    </row>
    <row r="22" spans="1:7" x14ac:dyDescent="0.25">
      <c r="A22" s="1" t="s">
        <v>19</v>
      </c>
      <c r="B22" s="7" t="s">
        <v>92</v>
      </c>
      <c r="C22" s="7" t="s">
        <v>104</v>
      </c>
      <c r="D22" s="8" t="s">
        <v>105</v>
      </c>
      <c r="E22" s="8"/>
      <c r="F22" s="11">
        <f>159.3-144.8</f>
        <v>14.5</v>
      </c>
    </row>
    <row r="23" spans="1:7" s="16" customFormat="1" x14ac:dyDescent="0.25">
      <c r="A23" s="10" t="s">
        <v>83</v>
      </c>
      <c r="B23" s="10" t="s">
        <v>124</v>
      </c>
      <c r="C23" s="10" t="s">
        <v>126</v>
      </c>
      <c r="D23" s="9" t="s">
        <v>125</v>
      </c>
      <c r="E23" s="9"/>
      <c r="F23" s="19">
        <v>7.6</v>
      </c>
      <c r="G23" s="9"/>
    </row>
    <row r="24" spans="1:7" x14ac:dyDescent="0.25">
      <c r="A24" s="7" t="s">
        <v>123</v>
      </c>
      <c r="F24" s="11">
        <f>1512.3-1441.3+1565.7+481.8-1973.6</f>
        <v>144.90000000000009</v>
      </c>
      <c r="G24" s="8"/>
    </row>
    <row r="25" spans="1:7" s="16" customFormat="1" x14ac:dyDescent="0.25">
      <c r="A25" s="17" t="s">
        <v>31</v>
      </c>
      <c r="D25" s="18"/>
      <c r="E25" s="18"/>
      <c r="F25" s="19">
        <f>1514.4-1508.3+1562-1554.1</f>
        <v>14.000000000000227</v>
      </c>
      <c r="G25" s="18"/>
    </row>
    <row r="26" spans="1:7" x14ac:dyDescent="0.25">
      <c r="A26" s="1" t="s">
        <v>33</v>
      </c>
      <c r="B26" s="7" t="s">
        <v>52</v>
      </c>
      <c r="C26" s="7" t="s">
        <v>53</v>
      </c>
      <c r="D26" s="8" t="s">
        <v>55</v>
      </c>
      <c r="E26" s="8"/>
      <c r="F26" s="11">
        <v>668.3</v>
      </c>
    </row>
    <row r="27" spans="1:7" s="16" customFormat="1" x14ac:dyDescent="0.25">
      <c r="A27" s="17" t="s">
        <v>34</v>
      </c>
      <c r="B27" s="10" t="s">
        <v>52</v>
      </c>
      <c r="C27" s="10" t="s">
        <v>54</v>
      </c>
      <c r="D27" s="9" t="s">
        <v>55</v>
      </c>
      <c r="E27" s="9"/>
      <c r="F27" s="19">
        <v>635.9</v>
      </c>
      <c r="G27" s="18"/>
    </row>
    <row r="28" spans="1:7" x14ac:dyDescent="0.25">
      <c r="A28" s="1" t="s">
        <v>20</v>
      </c>
      <c r="B28" s="7" t="s">
        <v>56</v>
      </c>
      <c r="C28" s="7" t="s">
        <v>57</v>
      </c>
      <c r="F28" s="11">
        <v>66.7</v>
      </c>
    </row>
    <row r="29" spans="1:7" s="16" customFormat="1" x14ac:dyDescent="0.25">
      <c r="A29" s="17" t="s">
        <v>21</v>
      </c>
      <c r="B29" s="10" t="s">
        <v>56</v>
      </c>
      <c r="C29" s="10" t="s">
        <v>58</v>
      </c>
      <c r="D29" s="18"/>
      <c r="E29" s="18"/>
      <c r="F29" s="19">
        <v>518.5</v>
      </c>
      <c r="G29" s="18"/>
    </row>
    <row r="30" spans="1:7" x14ac:dyDescent="0.25">
      <c r="A30" s="1" t="s">
        <v>22</v>
      </c>
      <c r="B30" s="7" t="s">
        <v>59</v>
      </c>
      <c r="C30" s="7" t="s">
        <v>60</v>
      </c>
      <c r="D30" s="8" t="s">
        <v>61</v>
      </c>
      <c r="E30" s="8"/>
      <c r="F30" s="11">
        <f>72.1+22.9</f>
        <v>95</v>
      </c>
      <c r="G30" s="8"/>
    </row>
    <row r="31" spans="1:7" s="16" customFormat="1" x14ac:dyDescent="0.25">
      <c r="A31" s="17" t="s">
        <v>23</v>
      </c>
      <c r="B31" s="10" t="s">
        <v>62</v>
      </c>
      <c r="D31" s="18"/>
      <c r="E31" s="18"/>
      <c r="F31" s="19">
        <f>14.5+12.3</f>
        <v>26.8</v>
      </c>
      <c r="G31" s="18"/>
    </row>
    <row r="32" spans="1:7" x14ac:dyDescent="0.25">
      <c r="A32" s="1" t="s">
        <v>24</v>
      </c>
      <c r="B32" s="7" t="s">
        <v>56</v>
      </c>
      <c r="C32" s="7" t="s">
        <v>120</v>
      </c>
      <c r="D32" s="8"/>
      <c r="E32" s="8"/>
      <c r="F32" s="11">
        <v>304.39999999999998</v>
      </c>
    </row>
    <row r="33" spans="1:7" s="16" customFormat="1" x14ac:dyDescent="0.25">
      <c r="A33" s="17" t="s">
        <v>25</v>
      </c>
      <c r="B33" s="10" t="s">
        <v>56</v>
      </c>
      <c r="C33" s="10"/>
      <c r="D33" s="33" t="s">
        <v>132</v>
      </c>
      <c r="E33" s="33"/>
      <c r="F33" s="19">
        <v>421</v>
      </c>
      <c r="G33" s="9"/>
    </row>
    <row r="34" spans="1:7" x14ac:dyDescent="0.25">
      <c r="A34" s="1" t="s">
        <v>26</v>
      </c>
      <c r="B34" s="7" t="s">
        <v>133</v>
      </c>
      <c r="C34" s="7" t="s">
        <v>134</v>
      </c>
      <c r="F34" s="11">
        <v>5.5</v>
      </c>
    </row>
    <row r="35" spans="1:7" s="16" customFormat="1" x14ac:dyDescent="0.25">
      <c r="A35" s="17" t="s">
        <v>27</v>
      </c>
      <c r="B35" s="10" t="s">
        <v>56</v>
      </c>
      <c r="C35" s="10" t="s">
        <v>103</v>
      </c>
      <c r="D35" s="9" t="s">
        <v>135</v>
      </c>
      <c r="E35" s="9"/>
      <c r="F35" s="19">
        <f>272.5-0.7</f>
        <v>271.8</v>
      </c>
      <c r="G35" s="18"/>
    </row>
    <row r="36" spans="1:7" x14ac:dyDescent="0.25">
      <c r="A36" s="1" t="s">
        <v>28</v>
      </c>
      <c r="B36" s="7" t="s">
        <v>56</v>
      </c>
      <c r="C36" s="7" t="s">
        <v>114</v>
      </c>
      <c r="D36" s="8"/>
      <c r="E36" s="8"/>
      <c r="F36" s="11">
        <v>235.4</v>
      </c>
    </row>
    <row r="37" spans="1:7" s="16" customFormat="1" x14ac:dyDescent="0.25">
      <c r="A37" s="17" t="s">
        <v>30</v>
      </c>
      <c r="B37" s="10" t="s">
        <v>56</v>
      </c>
      <c r="C37" s="10" t="s">
        <v>81</v>
      </c>
      <c r="D37" s="18"/>
      <c r="E37" s="18"/>
      <c r="F37" s="19">
        <v>143.30000000000001</v>
      </c>
      <c r="G37" s="18"/>
    </row>
    <row r="38" spans="1:7" x14ac:dyDescent="0.25">
      <c r="A38" s="1" t="s">
        <v>29</v>
      </c>
      <c r="B38" s="7" t="s">
        <v>56</v>
      </c>
      <c r="C38" s="7" t="s">
        <v>113</v>
      </c>
      <c r="F38" s="11">
        <v>229.5</v>
      </c>
    </row>
    <row r="39" spans="1:7" s="16" customFormat="1" x14ac:dyDescent="0.25">
      <c r="A39" s="16" t="s">
        <v>38</v>
      </c>
      <c r="B39" s="10" t="s">
        <v>56</v>
      </c>
      <c r="D39" s="18"/>
      <c r="E39" s="18"/>
      <c r="F39" s="19">
        <v>87.9</v>
      </c>
      <c r="G39" s="9"/>
    </row>
    <row r="40" spans="1:7" x14ac:dyDescent="0.25">
      <c r="A40" s="1" t="s">
        <v>37</v>
      </c>
      <c r="B40" s="7" t="s">
        <v>56</v>
      </c>
      <c r="F40" s="11">
        <f>35.3-10.5</f>
        <v>24.799999999999997</v>
      </c>
    </row>
    <row r="41" spans="1:7" s="16" customFormat="1" x14ac:dyDescent="0.25">
      <c r="A41" s="17" t="s">
        <v>140</v>
      </c>
      <c r="B41" s="10"/>
      <c r="C41" s="10" t="s">
        <v>141</v>
      </c>
      <c r="D41" s="18"/>
      <c r="E41" s="18"/>
      <c r="F41" s="19">
        <f>7-5.1</f>
        <v>1.9000000000000004</v>
      </c>
      <c r="G41" s="18"/>
    </row>
    <row r="42" spans="1:7" x14ac:dyDescent="0.25">
      <c r="A42" s="1" t="s">
        <v>35</v>
      </c>
      <c r="B42" s="7" t="s">
        <v>56</v>
      </c>
      <c r="C42" s="7" t="s">
        <v>79</v>
      </c>
      <c r="D42" s="8" t="s">
        <v>80</v>
      </c>
      <c r="E42" s="8"/>
      <c r="F42" s="11">
        <v>229.1</v>
      </c>
      <c r="G42" s="8"/>
    </row>
    <row r="43" spans="1:7" s="16" customFormat="1" x14ac:dyDescent="0.25">
      <c r="A43" s="17" t="s">
        <v>36</v>
      </c>
      <c r="B43" s="10" t="s">
        <v>56</v>
      </c>
      <c r="C43" s="10" t="s">
        <v>79</v>
      </c>
      <c r="D43" s="9" t="s">
        <v>80</v>
      </c>
      <c r="E43" s="9"/>
      <c r="F43" s="19">
        <v>246.3</v>
      </c>
      <c r="G43" s="9"/>
    </row>
    <row r="44" spans="1:7" x14ac:dyDescent="0.25">
      <c r="A44" s="1" t="s">
        <v>146</v>
      </c>
      <c r="B44" s="7" t="s">
        <v>65</v>
      </c>
      <c r="C44" s="7" t="s">
        <v>147</v>
      </c>
      <c r="D44" s="8"/>
      <c r="E44" s="8"/>
      <c r="F44" s="11">
        <f>5.8+6.9</f>
        <v>12.7</v>
      </c>
      <c r="G44" s="8"/>
    </row>
    <row r="45" spans="1:7" s="16" customFormat="1" x14ac:dyDescent="0.25">
      <c r="A45" s="10" t="s">
        <v>137</v>
      </c>
      <c r="B45" s="10" t="s">
        <v>56</v>
      </c>
      <c r="C45" s="10" t="s">
        <v>139</v>
      </c>
      <c r="D45" s="9"/>
      <c r="E45" s="9"/>
      <c r="F45" s="19">
        <v>3.3</v>
      </c>
      <c r="G45" s="9"/>
    </row>
    <row r="46" spans="1:7" x14ac:dyDescent="0.25">
      <c r="A46" s="7" t="s">
        <v>138</v>
      </c>
      <c r="B46" s="7" t="s">
        <v>56</v>
      </c>
      <c r="C46" s="7" t="s">
        <v>151</v>
      </c>
      <c r="D46" s="8"/>
      <c r="E46" s="8"/>
      <c r="F46" s="11">
        <f>14+13.8</f>
        <v>27.8</v>
      </c>
      <c r="G46" s="8"/>
    </row>
    <row r="47" spans="1:7" s="16" customFormat="1" x14ac:dyDescent="0.25">
      <c r="A47" s="17" t="s">
        <v>71</v>
      </c>
      <c r="B47" s="10" t="s">
        <v>56</v>
      </c>
      <c r="C47" s="10" t="s">
        <v>73</v>
      </c>
      <c r="D47" s="9" t="s">
        <v>74</v>
      </c>
      <c r="E47" s="9"/>
      <c r="F47" s="19">
        <f>132.5+12.8</f>
        <v>145.30000000000001</v>
      </c>
      <c r="G47" s="18"/>
    </row>
    <row r="48" spans="1:7" x14ac:dyDescent="0.25">
      <c r="A48" s="1" t="s">
        <v>72</v>
      </c>
      <c r="B48" s="7" t="s">
        <v>56</v>
      </c>
      <c r="C48" s="7" t="s">
        <v>73</v>
      </c>
      <c r="D48" s="8" t="s">
        <v>75</v>
      </c>
      <c r="E48" s="8"/>
      <c r="F48" s="11">
        <f>114+6.7</f>
        <v>120.7</v>
      </c>
    </row>
    <row r="49" spans="1:248" s="16" customFormat="1" x14ac:dyDescent="0.25">
      <c r="A49" s="10" t="s">
        <v>148</v>
      </c>
      <c r="B49" s="10"/>
      <c r="C49" s="10"/>
      <c r="D49" s="9" t="s">
        <v>149</v>
      </c>
      <c r="E49" s="9"/>
      <c r="F49" s="19">
        <f>15.6-14.2</f>
        <v>1.4000000000000004</v>
      </c>
      <c r="G49" s="18"/>
    </row>
    <row r="50" spans="1:248" x14ac:dyDescent="0.25">
      <c r="A50" s="1" t="s">
        <v>39</v>
      </c>
      <c r="B50" s="7" t="s">
        <v>49</v>
      </c>
      <c r="C50" s="7" t="s">
        <v>142</v>
      </c>
      <c r="D50" s="8"/>
      <c r="E50" s="8"/>
      <c r="F50" s="11">
        <v>10.3</v>
      </c>
    </row>
    <row r="51" spans="1:248" s="16" customFormat="1" x14ac:dyDescent="0.25">
      <c r="A51" s="17" t="s">
        <v>121</v>
      </c>
      <c r="B51" s="10" t="s">
        <v>46</v>
      </c>
      <c r="C51" s="10" t="s">
        <v>118</v>
      </c>
      <c r="D51" s="18"/>
      <c r="E51" s="18"/>
      <c r="F51" s="19">
        <v>53.3</v>
      </c>
      <c r="G51" s="18"/>
    </row>
    <row r="52" spans="1:248" x14ac:dyDescent="0.25">
      <c r="A52" s="7" t="s">
        <v>196</v>
      </c>
      <c r="B52" s="7" t="s">
        <v>98</v>
      </c>
      <c r="C52" s="7" t="s">
        <v>111</v>
      </c>
      <c r="F52" s="11">
        <v>68.099999999999994</v>
      </c>
    </row>
    <row r="53" spans="1:248" s="16" customFormat="1" x14ac:dyDescent="0.25">
      <c r="A53" s="17" t="s">
        <v>112</v>
      </c>
      <c r="B53" s="10" t="s">
        <v>98</v>
      </c>
      <c r="D53" s="18"/>
      <c r="E53" s="18"/>
      <c r="F53" s="19">
        <v>6.5</v>
      </c>
      <c r="G53" s="18"/>
    </row>
    <row r="54" spans="1:248" x14ac:dyDescent="0.25">
      <c r="A54" s="25" t="s">
        <v>32</v>
      </c>
      <c r="F54" s="26">
        <f>SUM(F2:F53)</f>
        <v>10998.999999999995</v>
      </c>
      <c r="G54" s="27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</row>
    <row r="55" spans="1:248" s="16" customFormat="1" x14ac:dyDescent="0.25">
      <c r="D55" s="9"/>
      <c r="E55" s="9"/>
      <c r="F55" s="30">
        <f>F54-SUM(F51:F53)-F32</f>
        <v>10566.699999999995</v>
      </c>
      <c r="G55" s="31" t="s">
        <v>45</v>
      </c>
    </row>
    <row r="57" spans="1:248" s="16" customFormat="1" x14ac:dyDescent="0.25">
      <c r="D57" s="18"/>
      <c r="E57" s="18"/>
      <c r="F57" s="21">
        <f>SUM(F17:F21)</f>
        <v>1406</v>
      </c>
      <c r="G57" s="23" t="s">
        <v>41</v>
      </c>
    </row>
    <row r="58" spans="1:248" x14ac:dyDescent="0.25">
      <c r="F58" s="6">
        <f>SUM(F16:F27)+F33+F34+F25</f>
        <v>3394.4000000000005</v>
      </c>
      <c r="G58" s="5" t="s">
        <v>42</v>
      </c>
    </row>
    <row r="59" spans="1:248" s="16" customFormat="1" x14ac:dyDescent="0.25">
      <c r="D59" s="18"/>
      <c r="E59" s="18"/>
      <c r="F59" s="21">
        <f>SUM(F28:F31)</f>
        <v>707</v>
      </c>
      <c r="G59" s="23" t="s">
        <v>43</v>
      </c>
    </row>
    <row r="60" spans="1:248" x14ac:dyDescent="0.25">
      <c r="F60" s="6">
        <f>SUM(F42:F48)</f>
        <v>785.2</v>
      </c>
      <c r="G60" s="29" t="s">
        <v>44</v>
      </c>
    </row>
    <row r="61" spans="1:248" s="16" customFormat="1" x14ac:dyDescent="0.25">
      <c r="A61" s="32" t="s">
        <v>40</v>
      </c>
      <c r="D61" s="18"/>
      <c r="E61" s="18"/>
      <c r="F61" s="19"/>
      <c r="G61" s="18"/>
    </row>
  </sheetData>
  <phoneticPr fontId="0" type="noConversion"/>
  <hyperlinks>
    <hyperlink ref="A61" r:id="rId1" xr:uid="{00000000-0004-0000-0000-000000000000}"/>
  </hyperlinks>
  <pageMargins left="0.78749999999999998" right="0.78749999999999998" top="0.78749999999999998" bottom="0.78749999999999998" header="9.8611111111111122E-2" footer="9.8611111111111122E-2"/>
  <pageSetup paperSize="9" fitToHeight="0" orientation="portrait" useFirstPageNumber="1" horizontalDpi="300" verticalDpi="300" r:id="rId2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September 2021</vt:lpstr>
      <vt:lpstr>Juli 2021</vt:lpstr>
      <vt:lpstr>März 2021</vt:lpstr>
      <vt:lpstr>August 2020</vt:lpstr>
      <vt:lpstr>Mai 2019</vt:lpstr>
      <vt:lpstr>November 2018</vt:lpstr>
      <vt:lpstr>18.08.2018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Blanko-Teileliste</dc:title>
  <dc:subject/>
  <dc:creator>crazyeddie</dc:creator>
  <cp:keywords/>
  <dc:description/>
  <cp:lastModifiedBy>Lukas Rauber</cp:lastModifiedBy>
  <cp:revision>2</cp:revision>
  <cp:lastPrinted>1601-01-01T00:02:05Z</cp:lastPrinted>
  <dcterms:created xsi:type="dcterms:W3CDTF">2006-03-10T17:06:13Z</dcterms:created>
  <dcterms:modified xsi:type="dcterms:W3CDTF">2022-05-01T20:51:33Z</dcterms:modified>
</cp:coreProperties>
</file>