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916057d1853e22/Dokumente/Bike/Teilelisten/Meine Bikes/"/>
    </mc:Choice>
  </mc:AlternateContent>
  <xr:revisionPtr revIDLastSave="56" documentId="8_{16147565-C26D-414B-8757-AD29DCED8C20}" xr6:coauthVersionLast="47" xr6:coauthVersionMax="47" xr10:uidLastSave="{B3B3D980-7696-4225-8D21-91B8864A1081}"/>
  <bookViews>
    <workbookView xWindow="-108" yWindow="-108" windowWidth="23256" windowHeight="12576" tabRatio="598" xr2:uid="{00000000-000D-0000-FFFF-FFFF00000000}"/>
  </bookViews>
  <sheets>
    <sheet name="10.03.2024" sheetId="5" r:id="rId1"/>
    <sheet name="22.02.2023" sheetId="4" r:id="rId2"/>
    <sheet name="11.12.2022" sheetId="1" r:id="rId3"/>
    <sheet name="Kettenlänge" sheetId="3" r:id="rId4"/>
    <sheet name="Laufräder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4" l="1"/>
  <c r="G54" i="4"/>
  <c r="G53" i="4"/>
  <c r="G52" i="4"/>
  <c r="G50" i="4"/>
  <c r="G46" i="4"/>
  <c r="G42" i="4"/>
  <c r="G41" i="4"/>
  <c r="G40" i="4"/>
  <c r="G38" i="4"/>
  <c r="G37" i="4"/>
  <c r="G36" i="4"/>
  <c r="G35" i="4"/>
  <c r="G34" i="4"/>
  <c r="G33" i="4"/>
  <c r="G32" i="4"/>
  <c r="G28" i="4"/>
  <c r="G26" i="4"/>
  <c r="G25" i="4"/>
  <c r="G24" i="4"/>
  <c r="G22" i="4"/>
  <c r="G21" i="4"/>
  <c r="G20" i="4"/>
  <c r="G19" i="4"/>
  <c r="G17" i="4"/>
  <c r="G7" i="4"/>
  <c r="G3" i="4"/>
  <c r="G2" i="4"/>
  <c r="G2" i="5"/>
  <c r="G3" i="5"/>
  <c r="G7" i="5"/>
  <c r="G17" i="5"/>
  <c r="G59" i="5" s="1"/>
  <c r="G19" i="5"/>
  <c r="G20" i="5"/>
  <c r="G21" i="5"/>
  <c r="H21" i="5" s="1"/>
  <c r="G22" i="5"/>
  <c r="G24" i="5"/>
  <c r="G25" i="5"/>
  <c r="H25" i="5" s="1"/>
  <c r="G26" i="5"/>
  <c r="G28" i="5"/>
  <c r="G32" i="5"/>
  <c r="G33" i="5"/>
  <c r="G34" i="5"/>
  <c r="G35" i="5"/>
  <c r="G36" i="5"/>
  <c r="G37" i="5"/>
  <c r="G38" i="5"/>
  <c r="G40" i="5"/>
  <c r="G41" i="5"/>
  <c r="G42" i="5"/>
  <c r="G46" i="5"/>
  <c r="G50" i="5"/>
  <c r="G52" i="5"/>
  <c r="G53" i="5"/>
  <c r="G54" i="5"/>
  <c r="G55" i="5"/>
  <c r="H55" i="5" s="1"/>
  <c r="H75" i="5"/>
  <c r="H74" i="5"/>
  <c r="H73" i="5"/>
  <c r="H72" i="5"/>
  <c r="H71" i="5"/>
  <c r="G70" i="5"/>
  <c r="E70" i="5"/>
  <c r="G69" i="5"/>
  <c r="E69" i="5"/>
  <c r="H65" i="5"/>
  <c r="E55" i="5"/>
  <c r="E54" i="5"/>
  <c r="H54" i="5" s="1"/>
  <c r="E53" i="5"/>
  <c r="E52" i="5"/>
  <c r="H51" i="5"/>
  <c r="E50" i="5"/>
  <c r="H50" i="5" s="1"/>
  <c r="H49" i="5"/>
  <c r="H48" i="5"/>
  <c r="H47" i="5"/>
  <c r="H46" i="5"/>
  <c r="E46" i="5"/>
  <c r="H45" i="5"/>
  <c r="H44" i="5"/>
  <c r="H43" i="5"/>
  <c r="E42" i="5"/>
  <c r="E41" i="5"/>
  <c r="E40" i="5"/>
  <c r="H39" i="5"/>
  <c r="E38" i="5"/>
  <c r="E37" i="5"/>
  <c r="E36" i="5"/>
  <c r="E35" i="5"/>
  <c r="H35" i="5" s="1"/>
  <c r="E34" i="5"/>
  <c r="E33" i="5"/>
  <c r="H32" i="5"/>
  <c r="E32" i="5"/>
  <c r="H31" i="5"/>
  <c r="H30" i="5"/>
  <c r="H29" i="5"/>
  <c r="G61" i="5"/>
  <c r="E28" i="5"/>
  <c r="H27" i="5"/>
  <c r="H26" i="5"/>
  <c r="E26" i="5"/>
  <c r="E25" i="5"/>
  <c r="E24" i="5"/>
  <c r="H24" i="5" s="1"/>
  <c r="H23" i="5"/>
  <c r="E22" i="5"/>
  <c r="E21" i="5"/>
  <c r="E20" i="5"/>
  <c r="E19" i="5"/>
  <c r="H18" i="5"/>
  <c r="E17" i="5"/>
  <c r="E60" i="5" s="1"/>
  <c r="H16" i="5"/>
  <c r="H15" i="5"/>
  <c r="H14" i="5"/>
  <c r="H13" i="5"/>
  <c r="H12" i="5"/>
  <c r="H11" i="5"/>
  <c r="H10" i="5"/>
  <c r="H9" i="5"/>
  <c r="H8" i="5"/>
  <c r="H7" i="5"/>
  <c r="E7" i="5"/>
  <c r="H6" i="5"/>
  <c r="H5" i="5"/>
  <c r="H4" i="5"/>
  <c r="E3" i="5"/>
  <c r="E2" i="5"/>
  <c r="H76" i="4"/>
  <c r="E66" i="4"/>
  <c r="H77" i="1"/>
  <c r="H76" i="1"/>
  <c r="E66" i="1"/>
  <c r="G66" i="1"/>
  <c r="H66" i="1"/>
  <c r="G56" i="5" l="1"/>
  <c r="H42" i="5"/>
  <c r="H53" i="5"/>
  <c r="H19" i="5"/>
  <c r="H41" i="5"/>
  <c r="H52" i="5"/>
  <c r="H20" i="5"/>
  <c r="H22" i="5"/>
  <c r="G62" i="5"/>
  <c r="G60" i="5"/>
  <c r="H34" i="5"/>
  <c r="H36" i="5"/>
  <c r="H38" i="5"/>
  <c r="G66" i="5"/>
  <c r="G57" i="5"/>
  <c r="E61" i="5"/>
  <c r="H28" i="5"/>
  <c r="G76" i="5"/>
  <c r="H69" i="5"/>
  <c r="E56" i="5"/>
  <c r="H2" i="5"/>
  <c r="H70" i="5"/>
  <c r="E76" i="5"/>
  <c r="H3" i="5"/>
  <c r="E59" i="5"/>
  <c r="H17" i="5"/>
  <c r="H33" i="5"/>
  <c r="H37" i="5"/>
  <c r="E62" i="5"/>
  <c r="H40" i="5"/>
  <c r="H60" i="5" l="1"/>
  <c r="H62" i="5"/>
  <c r="H56" i="5"/>
  <c r="H61" i="5"/>
  <c r="E66" i="5"/>
  <c r="E77" i="5" s="1"/>
  <c r="E57" i="5"/>
  <c r="H59" i="5"/>
  <c r="H76" i="5"/>
  <c r="G77" i="5"/>
  <c r="H66" i="5" l="1"/>
  <c r="H77" i="5" l="1"/>
  <c r="G34" i="1" l="1"/>
  <c r="E34" i="4"/>
  <c r="H75" i="4"/>
  <c r="H74" i="4"/>
  <c r="H73" i="4"/>
  <c r="H72" i="4"/>
  <c r="H71" i="4"/>
  <c r="H70" i="4"/>
  <c r="G70" i="4"/>
  <c r="E70" i="4"/>
  <c r="G69" i="4"/>
  <c r="G76" i="4" s="1"/>
  <c r="E69" i="4"/>
  <c r="E76" i="4" s="1"/>
  <c r="H65" i="4"/>
  <c r="E55" i="4"/>
  <c r="H55" i="4" s="1"/>
  <c r="E54" i="4"/>
  <c r="H54" i="4" s="1"/>
  <c r="H53" i="4"/>
  <c r="E53" i="4"/>
  <c r="H52" i="4"/>
  <c r="E52" i="4"/>
  <c r="H51" i="4"/>
  <c r="H50" i="4"/>
  <c r="E50" i="4"/>
  <c r="E60" i="4" s="1"/>
  <c r="H49" i="4"/>
  <c r="H48" i="4"/>
  <c r="H47" i="4"/>
  <c r="E46" i="4"/>
  <c r="H46" i="4" s="1"/>
  <c r="H45" i="4"/>
  <c r="H44" i="4"/>
  <c r="H43" i="4"/>
  <c r="H42" i="4"/>
  <c r="E42" i="4"/>
  <c r="E41" i="4"/>
  <c r="H41" i="4" s="1"/>
  <c r="E40" i="4"/>
  <c r="H40" i="4" s="1"/>
  <c r="H39" i="4"/>
  <c r="E38" i="4"/>
  <c r="H38" i="4" s="1"/>
  <c r="H37" i="4"/>
  <c r="G62" i="4"/>
  <c r="E37" i="4"/>
  <c r="H36" i="4"/>
  <c r="E36" i="4"/>
  <c r="E35" i="4"/>
  <c r="H35" i="4" s="1"/>
  <c r="H34" i="4"/>
  <c r="E33" i="4"/>
  <c r="H33" i="4" s="1"/>
  <c r="E32" i="4"/>
  <c r="H32" i="4" s="1"/>
  <c r="H31" i="4"/>
  <c r="H30" i="4"/>
  <c r="H29" i="4"/>
  <c r="G61" i="4"/>
  <c r="E28" i="4"/>
  <c r="E61" i="4" s="1"/>
  <c r="H27" i="4"/>
  <c r="H26" i="4"/>
  <c r="E26" i="4"/>
  <c r="E25" i="4"/>
  <c r="H25" i="4" s="1"/>
  <c r="E24" i="4"/>
  <c r="H24" i="4" s="1"/>
  <c r="H23" i="4"/>
  <c r="E22" i="4"/>
  <c r="H22" i="4" s="1"/>
  <c r="H21" i="4"/>
  <c r="E21" i="4"/>
  <c r="H20" i="4"/>
  <c r="E20" i="4"/>
  <c r="E19" i="4"/>
  <c r="H19" i="4" s="1"/>
  <c r="H18" i="4"/>
  <c r="G59" i="4"/>
  <c r="E17" i="4"/>
  <c r="E59" i="4" s="1"/>
  <c r="H16" i="4"/>
  <c r="H15" i="4"/>
  <c r="H14" i="4"/>
  <c r="H13" i="4"/>
  <c r="E13" i="4"/>
  <c r="H12" i="4"/>
  <c r="H11" i="4"/>
  <c r="H10" i="4"/>
  <c r="H9" i="4"/>
  <c r="H8" i="4"/>
  <c r="E8" i="4"/>
  <c r="E7" i="4"/>
  <c r="H7" i="4" s="1"/>
  <c r="H6" i="4"/>
  <c r="H5" i="4"/>
  <c r="H4" i="4"/>
  <c r="H3" i="4"/>
  <c r="E3" i="4"/>
  <c r="H2" i="4"/>
  <c r="E2" i="4"/>
  <c r="E56" i="4" s="1"/>
  <c r="H73" i="1"/>
  <c r="H72" i="1"/>
  <c r="H71" i="1"/>
  <c r="H75" i="1"/>
  <c r="H74" i="1"/>
  <c r="H65" i="1"/>
  <c r="H51" i="1"/>
  <c r="H47" i="1"/>
  <c r="H49" i="1"/>
  <c r="H48" i="1"/>
  <c r="H45" i="1"/>
  <c r="H44" i="1"/>
  <c r="H23" i="1"/>
  <c r="H16" i="1"/>
  <c r="H4" i="1"/>
  <c r="H5" i="1"/>
  <c r="H6" i="1"/>
  <c r="H9" i="1"/>
  <c r="H10" i="1"/>
  <c r="H11" i="1"/>
  <c r="H12" i="1"/>
  <c r="H14" i="1"/>
  <c r="H15" i="1"/>
  <c r="G70" i="1"/>
  <c r="G69" i="1"/>
  <c r="G55" i="1"/>
  <c r="G54" i="1"/>
  <c r="G53" i="1"/>
  <c r="G52" i="1"/>
  <c r="G50" i="1"/>
  <c r="G46" i="1"/>
  <c r="G42" i="1"/>
  <c r="G41" i="1"/>
  <c r="G40" i="1"/>
  <c r="G38" i="1"/>
  <c r="G37" i="1"/>
  <c r="G36" i="1"/>
  <c r="G35" i="1"/>
  <c r="G33" i="1"/>
  <c r="G32" i="1"/>
  <c r="G28" i="1"/>
  <c r="G61" i="1" s="1"/>
  <c r="G26" i="1"/>
  <c r="G25" i="1"/>
  <c r="G24" i="1"/>
  <c r="G22" i="1"/>
  <c r="G21" i="1"/>
  <c r="G20" i="1"/>
  <c r="G19" i="1"/>
  <c r="G17" i="1"/>
  <c r="G13" i="1"/>
  <c r="G8" i="1"/>
  <c r="G7" i="1"/>
  <c r="G3" i="1"/>
  <c r="G2" i="1"/>
  <c r="E69" i="1"/>
  <c r="E70" i="1"/>
  <c r="H62" i="4" l="1"/>
  <c r="E77" i="4"/>
  <c r="E57" i="4"/>
  <c r="G60" i="4"/>
  <c r="H17" i="4"/>
  <c r="H59" i="4" s="1"/>
  <c r="G56" i="4"/>
  <c r="G66" i="4" s="1"/>
  <c r="H28" i="4"/>
  <c r="H61" i="4" s="1"/>
  <c r="E62" i="4"/>
  <c r="H69" i="4"/>
  <c r="E76" i="1"/>
  <c r="H70" i="1"/>
  <c r="G60" i="1"/>
  <c r="H69" i="1"/>
  <c r="G56" i="1"/>
  <c r="G59" i="1"/>
  <c r="G62" i="1"/>
  <c r="G76" i="1"/>
  <c r="H60" i="4" l="1"/>
  <c r="H56" i="4"/>
  <c r="H66" i="4" s="1"/>
  <c r="H77" i="4" s="1"/>
  <c r="G57" i="4"/>
  <c r="G77" i="4"/>
  <c r="G77" i="1"/>
  <c r="G57" i="1"/>
  <c r="E2" i="1"/>
  <c r="E24" i="1"/>
  <c r="E25" i="1"/>
  <c r="E22" i="1"/>
  <c r="H22" i="1" s="1"/>
  <c r="E55" i="1"/>
  <c r="H55" i="1" s="1"/>
  <c r="E42" i="1"/>
  <c r="E20" i="1"/>
  <c r="E21" i="1"/>
  <c r="E41" i="1"/>
  <c r="E46" i="1"/>
  <c r="H46" i="1" s="1"/>
  <c r="E17" i="1"/>
  <c r="H17" i="1" s="1"/>
  <c r="E53" i="1"/>
  <c r="H53" i="1" s="1"/>
  <c r="E50" i="1"/>
  <c r="H50" i="1" s="1"/>
  <c r="E52" i="1"/>
  <c r="H52" i="1" s="1"/>
  <c r="E40" i="1"/>
  <c r="E38" i="1"/>
  <c r="E37" i="1"/>
  <c r="E26" i="1"/>
  <c r="E19" i="1" l="1"/>
  <c r="E33" i="1"/>
  <c r="E3" i="1"/>
  <c r="H3" i="1" s="1"/>
  <c r="E54" i="1" l="1"/>
  <c r="H54" i="1" s="1"/>
  <c r="E36" i="1" l="1"/>
  <c r="E32" i="1"/>
  <c r="E13" i="1" l="1"/>
  <c r="H13" i="1" s="1"/>
  <c r="E8" i="1"/>
  <c r="H8" i="1" s="1"/>
  <c r="E35" i="1"/>
  <c r="E7" i="1" l="1"/>
  <c r="H7" i="1" s="1"/>
  <c r="E28" i="1"/>
  <c r="E56" i="1" l="1"/>
  <c r="E57" i="1" l="1"/>
  <c r="E77" i="1"/>
  <c r="H26" i="1" l="1"/>
  <c r="E62" i="1"/>
  <c r="E61" i="1"/>
  <c r="H2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5" i="1"/>
  <c r="H24" i="1"/>
  <c r="H20" i="1"/>
  <c r="H19" i="1"/>
  <c r="H18" i="1"/>
  <c r="H21" i="1" l="1"/>
  <c r="E59" i="1"/>
  <c r="E60" i="1"/>
  <c r="H61" i="1"/>
  <c r="H62" i="1"/>
  <c r="H59" i="1" l="1"/>
  <c r="H60" i="1"/>
  <c r="H56" i="1"/>
</calcChain>
</file>

<file path=xl/sharedStrings.xml><?xml version="1.0" encoding="utf-8"?>
<sst xmlns="http://schemas.openxmlformats.org/spreadsheetml/2006/main" count="865" uniqueCount="274">
  <si>
    <t>Teil</t>
  </si>
  <si>
    <t>Hersteller</t>
  </si>
  <si>
    <t>Bezeichnung</t>
  </si>
  <si>
    <t>Spezifikationen</t>
  </si>
  <si>
    <t>Gewicht</t>
  </si>
  <si>
    <t>Rahmen</t>
  </si>
  <si>
    <t>Gabel</t>
  </si>
  <si>
    <t>Vorbau</t>
  </si>
  <si>
    <t>Lenker</t>
  </si>
  <si>
    <t>Griffe</t>
  </si>
  <si>
    <t>Sattelklemme</t>
  </si>
  <si>
    <t>Sattelstütze</t>
  </si>
  <si>
    <t>Sattel</t>
  </si>
  <si>
    <t>VR-Nabe</t>
  </si>
  <si>
    <t>HR-Nabe</t>
  </si>
  <si>
    <t>Speichen</t>
  </si>
  <si>
    <t>Nippel</t>
  </si>
  <si>
    <t>Felgen</t>
  </si>
  <si>
    <t>Innenlager</t>
  </si>
  <si>
    <t>Kurbeln</t>
  </si>
  <si>
    <t>Pedale</t>
  </si>
  <si>
    <t>Kassette</t>
  </si>
  <si>
    <t>Kette</t>
  </si>
  <si>
    <t>Schaltwerk</t>
  </si>
  <si>
    <t>Luft</t>
  </si>
  <si>
    <t>Summe</t>
  </si>
  <si>
    <t>Vorderbremse</t>
  </si>
  <si>
    <t>Hinterbremse</t>
  </si>
  <si>
    <t>Flaschenhalter</t>
  </si>
  <si>
    <t>Spacer</t>
  </si>
  <si>
    <t>Ersparnis</t>
  </si>
  <si>
    <t>Geplantes Gewicht</t>
  </si>
  <si>
    <t>© www.crazyeddie.de</t>
  </si>
  <si>
    <t>Laufräder nackt</t>
  </si>
  <si>
    <t>Laufräder komplett</t>
  </si>
  <si>
    <t>Kurbelset</t>
  </si>
  <si>
    <t>Bremsen</t>
  </si>
  <si>
    <t>Schummelgewicht ohne Pedale/Zubehör</t>
  </si>
  <si>
    <t>36,4mm</t>
  </si>
  <si>
    <t>Steuersatz oben</t>
  </si>
  <si>
    <t xml:space="preserve">Steuersatz unten </t>
  </si>
  <si>
    <t>IS52/40</t>
  </si>
  <si>
    <t>Nextie</t>
  </si>
  <si>
    <t>Xiphias NXT29XS55</t>
  </si>
  <si>
    <t>ERD</t>
  </si>
  <si>
    <t>ohne Nippelkopf</t>
  </si>
  <si>
    <t xml:space="preserve">Xiphias </t>
  </si>
  <si>
    <t>NXT29XS55</t>
  </si>
  <si>
    <t>RM29C15</t>
  </si>
  <si>
    <t>Offset</t>
  </si>
  <si>
    <t>symmetrisch</t>
  </si>
  <si>
    <t>Form</t>
  </si>
  <si>
    <t>Ventile</t>
  </si>
  <si>
    <t>Milch</t>
  </si>
  <si>
    <t>Reifen</t>
  </si>
  <si>
    <t>Maulweite</t>
  </si>
  <si>
    <t>Trek</t>
  </si>
  <si>
    <t>1120</t>
  </si>
  <si>
    <t>1120 HCM Carbon</t>
  </si>
  <si>
    <t>15x110</t>
  </si>
  <si>
    <t>Bontrager</t>
  </si>
  <si>
    <t>XR2 Team Issue TLR</t>
  </si>
  <si>
    <t>29x3,0"</t>
  </si>
  <si>
    <t>Hope</t>
  </si>
  <si>
    <t>Steuersatz Oberteil "7"</t>
  </si>
  <si>
    <t>Steuersatz Unterteil "J"</t>
  </si>
  <si>
    <t>Aheadkappe + Expander Head Doctor</t>
  </si>
  <si>
    <t>Space Doctor</t>
  </si>
  <si>
    <t>1 1/8"</t>
  </si>
  <si>
    <t>XC</t>
  </si>
  <si>
    <t>MTB Lowriser</t>
  </si>
  <si>
    <t>31,8mm, 800mm, 7° Backsweep</t>
  </si>
  <si>
    <t>Grip Doctor</t>
  </si>
  <si>
    <t>Carbon</t>
  </si>
  <si>
    <t xml:space="preserve">SQlab </t>
  </si>
  <si>
    <t>Kettenblatt</t>
  </si>
  <si>
    <t>612 Ergowave R</t>
  </si>
  <si>
    <t>130mm</t>
  </si>
  <si>
    <t>711 R</t>
  </si>
  <si>
    <t>S</t>
  </si>
  <si>
    <t>SON</t>
  </si>
  <si>
    <t>Nabendynamo 28 15 110</t>
  </si>
  <si>
    <t>29", 55mm, 32 Loch</t>
  </si>
  <si>
    <t>Pro 4</t>
  </si>
  <si>
    <t>32 Loch, 12x148, MicroSpline</t>
  </si>
  <si>
    <t>Sapim</t>
  </si>
  <si>
    <t>CX-Ray J-Bend</t>
  </si>
  <si>
    <t>EVO</t>
  </si>
  <si>
    <t>PF41-30</t>
  </si>
  <si>
    <t>Direct Mount Spiderless Retainer Ring Narrow-Wide Boost Oval</t>
  </si>
  <si>
    <t>XCR Postmount</t>
  </si>
  <si>
    <t>Floating</t>
  </si>
  <si>
    <t>Shimano</t>
  </si>
  <si>
    <t>Schaltgriff</t>
  </si>
  <si>
    <t>XTR CS-M9100-12</t>
  </si>
  <si>
    <t>XTR CN-M9100</t>
  </si>
  <si>
    <t>XTR RD-M9100-SGS</t>
  </si>
  <si>
    <t>XTR SL-M9100</t>
  </si>
  <si>
    <t>Lampe vorne</t>
  </si>
  <si>
    <t>Lampe hinten</t>
  </si>
  <si>
    <t>Rücklicht K 920</t>
  </si>
  <si>
    <t>für Gepäckträger</t>
  </si>
  <si>
    <t>Edelux II</t>
  </si>
  <si>
    <t>Polyax Messing</t>
  </si>
  <si>
    <t>Duke</t>
  </si>
  <si>
    <t>Ventil Tubeless</t>
  </si>
  <si>
    <t>30 Zähne</t>
  </si>
  <si>
    <t>Schutzbleche</t>
  </si>
  <si>
    <t>Reflektoren</t>
  </si>
  <si>
    <t>Gepäckträger</t>
  </si>
  <si>
    <t>10-45</t>
  </si>
  <si>
    <t>Pletscher</t>
  </si>
  <si>
    <t>R80</t>
  </si>
  <si>
    <t>Klingel</t>
  </si>
  <si>
    <t>Knog</t>
  </si>
  <si>
    <t>Oi Classic Small</t>
  </si>
  <si>
    <t>22,2mm</t>
  </si>
  <si>
    <t>Triple Eight</t>
  </si>
  <si>
    <t>Pro Speichenreflektoren</t>
  </si>
  <si>
    <t>Carbon-Ti</t>
  </si>
  <si>
    <t>X-Lock EVO</t>
  </si>
  <si>
    <t>IS41/28.6, 1x Edelstahlspacer</t>
  </si>
  <si>
    <t>Short, inkl. Reflektoren</t>
  </si>
  <si>
    <t>King Cage</t>
  </si>
  <si>
    <t>Edelstahl</t>
  </si>
  <si>
    <t>170mm, 133,5mm Welle, inkl. Pedalunterlegscheiben</t>
  </si>
  <si>
    <t>Lenkerendstopfen</t>
  </si>
  <si>
    <t>Ahead-Kappe, Schraube + Expander</t>
  </si>
  <si>
    <t>1 1/8", 5mm + 20mm</t>
  </si>
  <si>
    <t>Titan</t>
  </si>
  <si>
    <t>Schaltinnenzug</t>
  </si>
  <si>
    <t>XTR/DuraAce Polymer</t>
  </si>
  <si>
    <t>Garmin</t>
  </si>
  <si>
    <t>Edge 830</t>
  </si>
  <si>
    <t>Firma</t>
  </si>
  <si>
    <t>Modell</t>
  </si>
  <si>
    <t>Lochkreis links</t>
  </si>
  <si>
    <t>Flanschabstand links</t>
  </si>
  <si>
    <t>Lochkreis rechts</t>
  </si>
  <si>
    <t>Flanschabstand rechts</t>
  </si>
  <si>
    <t>Herstellernummer</t>
  </si>
  <si>
    <t>Pro 4 Boost</t>
  </si>
  <si>
    <t>Speichenlängen Vorderrad</t>
  </si>
  <si>
    <t>Nabe</t>
  </si>
  <si>
    <t>Speichenspannung max.</t>
  </si>
  <si>
    <t>Felge</t>
  </si>
  <si>
    <t xml:space="preserve">Nippel </t>
  </si>
  <si>
    <t>Seite</t>
  </si>
  <si>
    <t>links</t>
  </si>
  <si>
    <t>rechts</t>
  </si>
  <si>
    <t>Lochzahl</t>
  </si>
  <si>
    <t>Kreuzung</t>
  </si>
  <si>
    <t>Speichenspannung</t>
  </si>
  <si>
    <t>Winkel lateral</t>
  </si>
  <si>
    <t>Nextie Xiphias</t>
  </si>
  <si>
    <t>1200N</t>
  </si>
  <si>
    <t>Sapim CX-Ray</t>
  </si>
  <si>
    <t>Sapim Polyax Messing 12mm</t>
  </si>
  <si>
    <t>2fach</t>
  </si>
  <si>
    <t>Speichenlängen Hinterrad</t>
  </si>
  <si>
    <t>SON Nabendynamo 28 15 110</t>
  </si>
  <si>
    <t>Hope Pro 4 Boost</t>
  </si>
  <si>
    <t>Flanschdicke</t>
  </si>
  <si>
    <t>+5mm</t>
  </si>
  <si>
    <t>+4mm</t>
  </si>
  <si>
    <t>SON genau</t>
  </si>
  <si>
    <t>SON gerundet</t>
  </si>
  <si>
    <t>284 oder 283</t>
  </si>
  <si>
    <t>Nippelloch</t>
  </si>
  <si>
    <t>Spokomat genau 1 Bar</t>
  </si>
  <si>
    <t>Spokomat gerundet 1 Bar</t>
  </si>
  <si>
    <t>Whizz Wheels</t>
  </si>
  <si>
    <t>selbst gemessen</t>
  </si>
  <si>
    <t>Spokomat ohne Offset/Längung</t>
  </si>
  <si>
    <t>lt. Whizz Wheels</t>
  </si>
  <si>
    <t>keine Angabe</t>
  </si>
  <si>
    <t>2,0-0,9x2,3, V+HR 282mm, HL 284mm</t>
  </si>
  <si>
    <t>rechnet mit ERD = Felgenbodeninnendurchmesser und trotzdem länger als die anderen Rechner, keine Nippellänge, kein Offset, keine Längung</t>
  </si>
  <si>
    <t>kein Offset, keine Längung</t>
  </si>
  <si>
    <t>Hope HBSP385RN mit Carbon-Ti Schraube Al M5x10 Linsenkopf schmal</t>
  </si>
  <si>
    <t>31,6mm, 400mm, rund, 1x M6x55 Ti kon</t>
  </si>
  <si>
    <t>1 1/8", 0°, 90mm, 4x M5x20, 2x M5x16 Ti kon</t>
  </si>
  <si>
    <t>M6x18</t>
  </si>
  <si>
    <t>Schaltaußenhüllen + Kleinteile</t>
  </si>
  <si>
    <t>112 Glieder, SRAM Eagle Kettenschloss</t>
  </si>
  <si>
    <t>Glieder entspricht plus</t>
  </si>
  <si>
    <t>10-51</t>
  </si>
  <si>
    <t>und Kettenstrebenlänge</t>
  </si>
  <si>
    <t>kurz</t>
  </si>
  <si>
    <t>-&gt; Kette hängt gerade nicht durch</t>
  </si>
  <si>
    <t>lang</t>
  </si>
  <si>
    <t>-&gt; ungetestet, Länge geschätzt, sollte problemlos gehen</t>
  </si>
  <si>
    <t>-&gt; ungetestet, dürfte zu kurz sein</t>
  </si>
  <si>
    <t>oval</t>
  </si>
  <si>
    <t>Glieder nach Shimano-Anleitung bei Kettenblatt</t>
  </si>
  <si>
    <t>, Kassette</t>
  </si>
  <si>
    <t>Computer</t>
  </si>
  <si>
    <t>Computerhalter</t>
  </si>
  <si>
    <t>Schlosshalter</t>
  </si>
  <si>
    <t>Abus</t>
  </si>
  <si>
    <t>SH</t>
  </si>
  <si>
    <t>Schloss</t>
  </si>
  <si>
    <t>Fixplus</t>
  </si>
  <si>
    <t>Sachen-Festmacher</t>
  </si>
  <si>
    <t>Standard-Halter</t>
  </si>
  <si>
    <t>Lampenhalter vorne</t>
  </si>
  <si>
    <t>Lenkerhalterung Schmidt delux für Scheinwerfer</t>
  </si>
  <si>
    <t>Lampenhalter + Zubehör hinten</t>
  </si>
  <si>
    <t>Zubehör</t>
  </si>
  <si>
    <t>Koax-Adapter</t>
  </si>
  <si>
    <t>17,5"</t>
  </si>
  <si>
    <t>2x Carbon-Ti Schraube M5x14 Al Linsenkopf schmal</t>
  </si>
  <si>
    <t>Universalhalter</t>
  </si>
  <si>
    <t>mit Reflektor</t>
  </si>
  <si>
    <t>2x HellermannTyton HV1201B-PVC-BK-N1 Kabeldurchführung hinten</t>
  </si>
  <si>
    <t>502</t>
  </si>
  <si>
    <t>Schrauben</t>
  </si>
  <si>
    <t>Bremsscheiben</t>
  </si>
  <si>
    <t>180mm+160mm, 12x M5x8 Ti</t>
  </si>
  <si>
    <t>NoName</t>
  </si>
  <si>
    <t>Kabelbinder</t>
  </si>
  <si>
    <t>Busch&amp;Müller Reflektor 313/3Z für Gepäckträger, Adapterblech flach, Adapterblech gewinkelt</t>
  </si>
  <si>
    <t xml:space="preserve">inkl. Schrauben des Rücklichts und vom Original-Lampenhalter des Gepäckträgers </t>
  </si>
  <si>
    <t>32 Loch, 15x110 inkl. nabenseitige Hälfte des Koax-Adapters</t>
  </si>
  <si>
    <t>lang inkl. leitungsseitige Hälfte des Koax-Adapters</t>
  </si>
  <si>
    <t>Leitungs- und Kabelbefestigung</t>
  </si>
  <si>
    <t>23 Stück</t>
  </si>
  <si>
    <t>10 Stück, 1x längere Schraube und Spacer</t>
  </si>
  <si>
    <t>14x2,0mm</t>
  </si>
  <si>
    <t>34mm, zusätzliche Gummis als Spacer weil keine Hohlkammerfelge</t>
  </si>
  <si>
    <t>Felgenband</t>
  </si>
  <si>
    <t>notubes</t>
  </si>
  <si>
    <t>Yellow Tape</t>
  </si>
  <si>
    <t>12mm, nur über den Bohrungen der seitlichen Kammern</t>
  </si>
  <si>
    <t>Steckachse vorne</t>
  </si>
  <si>
    <t>Steckachse hinten</t>
  </si>
  <si>
    <t>M12x1,75 180,5mm</t>
  </si>
  <si>
    <t>M14x1,5 155mm (original 158mm)</t>
  </si>
  <si>
    <t>ca. 240ml</t>
  </si>
  <si>
    <t>0,8 Bar vorne, 1,0 Bar hinten (Topeak JoeBlow Mountain)</t>
  </si>
  <si>
    <t xml:space="preserve">Bordo Granit 6500KA/90 </t>
  </si>
  <si>
    <t>1120 Bikepacking-Heckgurtsystem</t>
  </si>
  <si>
    <t>Vaude</t>
  </si>
  <si>
    <t>Drybag Cordura Light 20</t>
  </si>
  <si>
    <t>Drybag Cordura Light 8</t>
  </si>
  <si>
    <t>Packtaschen-Halter</t>
  </si>
  <si>
    <t>Packtaschen</t>
  </si>
  <si>
    <t>Packtasche</t>
  </si>
  <si>
    <t>Spanngurt</t>
  </si>
  <si>
    <t xml:space="preserve">Strap 46cm </t>
  </si>
  <si>
    <t xml:space="preserve">Strap 35cm </t>
  </si>
  <si>
    <t>4 Stück</t>
  </si>
  <si>
    <t>2 Stück</t>
  </si>
  <si>
    <t>Strap nano/slimfit 15cm</t>
  </si>
  <si>
    <t>4 Stück, inkl. Strapkeeper</t>
  </si>
  <si>
    <t>6 Stück, inkl. Strapkeeper</t>
  </si>
  <si>
    <t>LAS</t>
  </si>
  <si>
    <t>Mini Bungees Expander</t>
  </si>
  <si>
    <t>Summe Zubehör</t>
  </si>
  <si>
    <t>Neues Teil</t>
  </si>
  <si>
    <t>Weiteres Zubehör</t>
  </si>
  <si>
    <t>Hope Schaltröllchen</t>
  </si>
  <si>
    <t>Variante mit Schloss</t>
  </si>
  <si>
    <t>Thomson</t>
  </si>
  <si>
    <t>Elite X4</t>
  </si>
  <si>
    <t>1 1/8", 10°, 110mm</t>
  </si>
  <si>
    <t>Downhill</t>
  </si>
  <si>
    <t>31,8mm, 800mm, 20 mm Rise, 9° Backsweep, 5° Upsweep</t>
  </si>
  <si>
    <t>Elite</t>
  </si>
  <si>
    <t>31,6mm, 367mm, 16mm Offset</t>
  </si>
  <si>
    <t>Bordo Granit 6500KA/90</t>
  </si>
  <si>
    <t>Thomson Elite X4</t>
  </si>
  <si>
    <t>Thomson Downhill</t>
  </si>
  <si>
    <t>Thomson 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</si>
</sst>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1" fillId="0" borderId="0" xfId="0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 quotePrefix="1"/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0" fontId="0" fillId="2" borderId="1" xfId="0" quotePrefix="1" applyFill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1" xfId="0" applyNumberFormat="1" applyBorder="1"/>
    <xf numFmtId="1" fontId="0" fillId="0" borderId="1" xfId="0" applyNumberFormat="1" applyBorder="1"/>
    <xf numFmtId="2" fontId="0" fillId="4" borderId="1" xfId="0" applyNumberFormat="1" applyFill="1" applyBorder="1"/>
    <xf numFmtId="16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4" borderId="0" xfId="0" quotePrefix="1" applyFont="1" applyFill="1"/>
    <xf numFmtId="0" fontId="1" fillId="5" borderId="0" xfId="0" applyFont="1" applyFill="1"/>
    <xf numFmtId="0" fontId="1" fillId="5" borderId="0" xfId="0" quotePrefix="1" applyFont="1" applyFill="1"/>
    <xf numFmtId="0" fontId="1" fillId="6" borderId="0" xfId="0" applyFont="1" applyFill="1"/>
    <xf numFmtId="0" fontId="1" fillId="6" borderId="0" xfId="0" quotePrefix="1" applyFont="1" applyFill="1"/>
    <xf numFmtId="0" fontId="0" fillId="7" borderId="1" xfId="0" applyFill="1" applyBorder="1"/>
    <xf numFmtId="0" fontId="0" fillId="7" borderId="1" xfId="0" applyFill="1" applyBorder="1" applyAlignment="1">
      <alignment horizontal="left"/>
    </xf>
    <xf numFmtId="164" fontId="0" fillId="7" borderId="1" xfId="0" applyNumberFormat="1" applyFill="1" applyBorder="1" applyAlignment="1">
      <alignment horizontal="right"/>
    </xf>
    <xf numFmtId="0" fontId="1" fillId="0" borderId="1" xfId="1" applyFont="1" applyFill="1" applyBorder="1" applyAlignment="1" applyProtection="1"/>
    <xf numFmtId="0" fontId="2" fillId="0" borderId="1" xfId="1" applyFont="1" applyFill="1" applyBorder="1" applyAlignment="1" applyProtection="1"/>
    <xf numFmtId="0" fontId="2" fillId="7" borderId="1" xfId="1" applyFont="1" applyFill="1" applyBorder="1" applyAlignment="1" applyProtection="1"/>
    <xf numFmtId="164" fontId="2" fillId="7" borderId="1" xfId="0" applyNumberFormat="1" applyFont="1" applyFill="1" applyBorder="1" applyAlignment="1">
      <alignment horizontal="right"/>
    </xf>
    <xf numFmtId="0" fontId="1" fillId="7" borderId="1" xfId="1" applyFont="1" applyFill="1" applyBorder="1" applyAlignment="1" applyProtection="1"/>
    <xf numFmtId="0" fontId="4" fillId="7" borderId="1" xfId="1" applyFont="1" applyFill="1" applyBorder="1" applyAlignment="1" applyProtection="1"/>
    <xf numFmtId="164" fontId="2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zyeddie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zyeddie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razyeddie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F739D-6D5A-4487-96A4-193D8C5C2A04}">
  <dimension ref="A1:IO103"/>
  <sheetViews>
    <sheetView tabSelected="1" workbookViewId="0">
      <selection activeCell="F2" sqref="F2:G55"/>
    </sheetView>
  </sheetViews>
  <sheetFormatPr baseColWidth="10" defaultRowHeight="13.2" x14ac:dyDescent="0.25"/>
  <cols>
    <col min="1" max="1" width="29.44140625" style="11" bestFit="1" customWidth="1"/>
    <col min="2" max="2" width="17.88671875" style="11" customWidth="1"/>
    <col min="3" max="3" width="77.5546875" style="11" bestFit="1" customWidth="1"/>
    <col min="4" max="4" width="38.21875" style="13" customWidth="1"/>
    <col min="5" max="5" width="14.44140625" style="14" customWidth="1"/>
    <col min="6" max="6" width="31.5546875" style="13" customWidth="1"/>
    <col min="7" max="7" width="20.44140625" style="14" customWidth="1"/>
    <col min="8" max="8" width="17.5546875" style="14" customWidth="1"/>
    <col min="9" max="16384" width="11.5546875" style="11"/>
  </cols>
  <sheetData>
    <row r="1" spans="1:249" s="10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259</v>
      </c>
      <c r="G1" s="5" t="s">
        <v>31</v>
      </c>
      <c r="H1" s="5" t="s">
        <v>30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pans="1:249" x14ac:dyDescent="0.25">
      <c r="A2" s="11" t="s">
        <v>5</v>
      </c>
      <c r="B2" s="11" t="s">
        <v>56</v>
      </c>
      <c r="C2" s="12" t="s">
        <v>57</v>
      </c>
      <c r="D2" s="13" t="s">
        <v>210</v>
      </c>
      <c r="E2" s="14">
        <f>2090+3.9+10.9-9.3</f>
        <v>2095.5</v>
      </c>
      <c r="G2" s="14">
        <f>2090+3.9+10.9-9.3</f>
        <v>2095.5</v>
      </c>
      <c r="H2" s="14">
        <f>E2-G2</f>
        <v>0</v>
      </c>
    </row>
    <row r="3" spans="1:249" s="10" customFormat="1" x14ac:dyDescent="0.25">
      <c r="A3" s="10" t="s">
        <v>6</v>
      </c>
      <c r="B3" s="10" t="s">
        <v>60</v>
      </c>
      <c r="C3" s="10" t="s">
        <v>58</v>
      </c>
      <c r="D3" s="15" t="s">
        <v>59</v>
      </c>
      <c r="E3" s="16">
        <f>792.1</f>
        <v>792.1</v>
      </c>
      <c r="F3" s="15"/>
      <c r="G3" s="16">
        <f>792.1</f>
        <v>792.1</v>
      </c>
      <c r="H3" s="16">
        <f>E3-G3</f>
        <v>0</v>
      </c>
    </row>
    <row r="4" spans="1:249" x14ac:dyDescent="0.25">
      <c r="A4" s="11" t="s">
        <v>39</v>
      </c>
      <c r="B4" s="11" t="s">
        <v>63</v>
      </c>
      <c r="C4" s="11" t="s">
        <v>64</v>
      </c>
      <c r="D4" s="13" t="s">
        <v>121</v>
      </c>
      <c r="E4" s="14">
        <v>33.9</v>
      </c>
      <c r="G4" s="14">
        <v>33.9</v>
      </c>
      <c r="H4" s="14">
        <f>E4-G4</f>
        <v>0</v>
      </c>
    </row>
    <row r="5" spans="1:249" s="10" customFormat="1" x14ac:dyDescent="0.25">
      <c r="A5" s="10" t="s">
        <v>40</v>
      </c>
      <c r="B5" s="10" t="s">
        <v>63</v>
      </c>
      <c r="C5" s="10" t="s">
        <v>65</v>
      </c>
      <c r="D5" s="15" t="s">
        <v>41</v>
      </c>
      <c r="E5" s="16">
        <v>38.4</v>
      </c>
      <c r="F5" s="15"/>
      <c r="G5" s="16">
        <v>38.4</v>
      </c>
      <c r="H5" s="16">
        <f>E5-G5</f>
        <v>0</v>
      </c>
    </row>
    <row r="6" spans="1:249" x14ac:dyDescent="0.25">
      <c r="A6" s="11" t="s">
        <v>127</v>
      </c>
      <c r="B6" s="11" t="s">
        <v>63</v>
      </c>
      <c r="C6" s="11" t="s">
        <v>66</v>
      </c>
      <c r="D6" s="13" t="s">
        <v>68</v>
      </c>
      <c r="E6" s="14">
        <v>32.1</v>
      </c>
      <c r="G6" s="14">
        <v>32.1</v>
      </c>
      <c r="H6" s="14">
        <f>E6-G6</f>
        <v>0</v>
      </c>
    </row>
    <row r="7" spans="1:249" s="10" customFormat="1" x14ac:dyDescent="0.25">
      <c r="A7" s="10" t="s">
        <v>29</v>
      </c>
      <c r="B7" s="10" t="s">
        <v>63</v>
      </c>
      <c r="C7" s="10" t="s">
        <v>67</v>
      </c>
      <c r="D7" s="15" t="s">
        <v>128</v>
      </c>
      <c r="E7" s="16">
        <f>3.4+13.6</f>
        <v>17</v>
      </c>
      <c r="F7" s="15"/>
      <c r="G7" s="16">
        <f>3.4+13.6</f>
        <v>17</v>
      </c>
      <c r="H7" s="16">
        <f>E7-G7</f>
        <v>0</v>
      </c>
    </row>
    <row r="8" spans="1:249" x14ac:dyDescent="0.25">
      <c r="A8" s="11" t="s">
        <v>7</v>
      </c>
      <c r="B8" s="11" t="s">
        <v>263</v>
      </c>
      <c r="C8" s="11" t="s">
        <v>264</v>
      </c>
      <c r="D8" s="13" t="s">
        <v>265</v>
      </c>
      <c r="E8" s="14">
        <v>170.5</v>
      </c>
      <c r="G8" s="14">
        <v>170.5</v>
      </c>
      <c r="H8" s="14">
        <f>E8-G8</f>
        <v>0</v>
      </c>
    </row>
    <row r="9" spans="1:249" s="10" customFormat="1" x14ac:dyDescent="0.25">
      <c r="A9" s="10" t="s">
        <v>8</v>
      </c>
      <c r="B9" s="10" t="s">
        <v>263</v>
      </c>
      <c r="C9" s="10" t="s">
        <v>266</v>
      </c>
      <c r="D9" s="15" t="s">
        <v>267</v>
      </c>
      <c r="E9" s="16">
        <v>332.3</v>
      </c>
      <c r="F9" s="15"/>
      <c r="G9" s="16">
        <v>332.3</v>
      </c>
      <c r="H9" s="16">
        <f>E9-G9</f>
        <v>0</v>
      </c>
    </row>
    <row r="10" spans="1:249" x14ac:dyDescent="0.25">
      <c r="A10" s="11" t="s">
        <v>9</v>
      </c>
      <c r="B10" s="11" t="s">
        <v>74</v>
      </c>
      <c r="C10" s="11" t="s">
        <v>78</v>
      </c>
      <c r="D10" s="13" t="s">
        <v>79</v>
      </c>
      <c r="E10" s="14">
        <v>57.4</v>
      </c>
      <c r="G10" s="14">
        <v>57.4</v>
      </c>
      <c r="H10" s="14">
        <f>E10-G10</f>
        <v>0</v>
      </c>
    </row>
    <row r="11" spans="1:249" s="10" customFormat="1" x14ac:dyDescent="0.25">
      <c r="A11" s="10" t="s">
        <v>126</v>
      </c>
      <c r="B11" s="10" t="s">
        <v>63</v>
      </c>
      <c r="C11" s="10" t="s">
        <v>72</v>
      </c>
      <c r="D11" s="15"/>
      <c r="E11" s="16">
        <v>38.5</v>
      </c>
      <c r="F11" s="15"/>
      <c r="G11" s="16">
        <v>38.5</v>
      </c>
      <c r="H11" s="16">
        <f>E11-G11</f>
        <v>0</v>
      </c>
    </row>
    <row r="12" spans="1:249" x14ac:dyDescent="0.25">
      <c r="A12" s="11" t="s">
        <v>10</v>
      </c>
      <c r="B12" s="11" t="s">
        <v>63</v>
      </c>
      <c r="C12" s="11" t="s">
        <v>10</v>
      </c>
      <c r="D12" s="13" t="s">
        <v>38</v>
      </c>
      <c r="E12" s="14">
        <v>28.7</v>
      </c>
      <c r="G12" s="14">
        <v>28.7</v>
      </c>
      <c r="H12" s="14">
        <f>E12-G12</f>
        <v>0</v>
      </c>
    </row>
    <row r="13" spans="1:249" s="10" customFormat="1" x14ac:dyDescent="0.25">
      <c r="A13" s="10" t="s">
        <v>11</v>
      </c>
      <c r="B13" s="10" t="s">
        <v>263</v>
      </c>
      <c r="C13" s="10" t="s">
        <v>268</v>
      </c>
      <c r="D13" s="15" t="s">
        <v>269</v>
      </c>
      <c r="E13" s="16">
        <v>233</v>
      </c>
      <c r="F13" s="15"/>
      <c r="G13" s="16">
        <v>233</v>
      </c>
      <c r="H13" s="16">
        <f>E13-G13</f>
        <v>0</v>
      </c>
    </row>
    <row r="14" spans="1:249" x14ac:dyDescent="0.25">
      <c r="A14" s="11" t="s">
        <v>12</v>
      </c>
      <c r="B14" s="11" t="s">
        <v>74</v>
      </c>
      <c r="C14" s="11" t="s">
        <v>76</v>
      </c>
      <c r="D14" s="13" t="s">
        <v>77</v>
      </c>
      <c r="E14" s="14">
        <v>165.1</v>
      </c>
      <c r="G14" s="14">
        <v>165.1</v>
      </c>
      <c r="H14" s="14">
        <f>E14-G14</f>
        <v>0</v>
      </c>
    </row>
    <row r="15" spans="1:249" s="10" customFormat="1" x14ac:dyDescent="0.25">
      <c r="A15" s="10" t="s">
        <v>234</v>
      </c>
      <c r="B15" s="10" t="s">
        <v>119</v>
      </c>
      <c r="C15" s="10" t="s">
        <v>120</v>
      </c>
      <c r="D15" s="15" t="s">
        <v>237</v>
      </c>
      <c r="E15" s="16">
        <v>35.1</v>
      </c>
      <c r="F15" s="15"/>
      <c r="G15" s="16">
        <v>35.1</v>
      </c>
      <c r="H15" s="16">
        <f>E15-G15</f>
        <v>0</v>
      </c>
    </row>
    <row r="16" spans="1:249" x14ac:dyDescent="0.25">
      <c r="A16" s="11" t="s">
        <v>235</v>
      </c>
      <c r="B16" s="11" t="s">
        <v>119</v>
      </c>
      <c r="C16" s="11" t="s">
        <v>120</v>
      </c>
      <c r="D16" s="13" t="s">
        <v>236</v>
      </c>
      <c r="E16" s="14">
        <v>35.200000000000003</v>
      </c>
      <c r="G16" s="14">
        <v>35.200000000000003</v>
      </c>
      <c r="H16" s="14">
        <f>E16-G16</f>
        <v>0</v>
      </c>
    </row>
    <row r="17" spans="1:8" s="39" customFormat="1" x14ac:dyDescent="0.25">
      <c r="A17" s="39" t="s">
        <v>13</v>
      </c>
      <c r="B17" s="39" t="s">
        <v>80</v>
      </c>
      <c r="C17" s="39" t="s">
        <v>81</v>
      </c>
      <c r="D17" s="40" t="s">
        <v>223</v>
      </c>
      <c r="E17" s="41">
        <f>489.1+2.3</f>
        <v>491.40000000000003</v>
      </c>
      <c r="F17" s="40"/>
      <c r="G17" s="41">
        <f>489.1+2.3</f>
        <v>491.40000000000003</v>
      </c>
      <c r="H17" s="16">
        <f>E17-G17</f>
        <v>0</v>
      </c>
    </row>
    <row r="18" spans="1:8" x14ac:dyDescent="0.25">
      <c r="A18" s="11" t="s">
        <v>14</v>
      </c>
      <c r="B18" s="11" t="s">
        <v>63</v>
      </c>
      <c r="C18" s="11" t="s">
        <v>83</v>
      </c>
      <c r="D18" s="13" t="s">
        <v>84</v>
      </c>
      <c r="E18" s="14">
        <v>309.10000000000002</v>
      </c>
      <c r="G18" s="14">
        <v>309.10000000000002</v>
      </c>
      <c r="H18" s="14">
        <f>E18-G18</f>
        <v>0</v>
      </c>
    </row>
    <row r="19" spans="1:8" s="39" customFormat="1" x14ac:dyDescent="0.25">
      <c r="A19" s="39" t="s">
        <v>15</v>
      </c>
      <c r="B19" s="39" t="s">
        <v>85</v>
      </c>
      <c r="C19" s="39" t="s">
        <v>86</v>
      </c>
      <c r="D19" s="40" t="s">
        <v>176</v>
      </c>
      <c r="E19" s="41">
        <f>224.5+75.6</f>
        <v>300.10000000000002</v>
      </c>
      <c r="F19" s="40"/>
      <c r="G19" s="41">
        <f>224.5+75.6</f>
        <v>300.10000000000002</v>
      </c>
      <c r="H19" s="41">
        <f>E19-G19</f>
        <v>0</v>
      </c>
    </row>
    <row r="20" spans="1:8" x14ac:dyDescent="0.25">
      <c r="A20" s="11" t="s">
        <v>16</v>
      </c>
      <c r="B20" s="11" t="s">
        <v>85</v>
      </c>
      <c r="C20" s="11" t="s">
        <v>103</v>
      </c>
      <c r="D20" s="13" t="s">
        <v>228</v>
      </c>
      <c r="E20" s="14">
        <f>68-1.9+2.1-1+1.1</f>
        <v>68.299999999999983</v>
      </c>
      <c r="G20" s="14">
        <f>68-1.9+2.1-1+1.1</f>
        <v>68.299999999999983</v>
      </c>
      <c r="H20" s="14">
        <f>E20-G20</f>
        <v>0</v>
      </c>
    </row>
    <row r="21" spans="1:8" s="39" customFormat="1" x14ac:dyDescent="0.25">
      <c r="A21" s="39" t="s">
        <v>17</v>
      </c>
      <c r="B21" s="39" t="s">
        <v>42</v>
      </c>
      <c r="C21" s="39" t="s">
        <v>43</v>
      </c>
      <c r="D21" s="40" t="s">
        <v>82</v>
      </c>
      <c r="E21" s="41">
        <f>430.4+430.8</f>
        <v>861.2</v>
      </c>
      <c r="F21" s="40"/>
      <c r="G21" s="41">
        <f>430.4+430.8</f>
        <v>861.2</v>
      </c>
      <c r="H21" s="41">
        <f>E21-G21</f>
        <v>0</v>
      </c>
    </row>
    <row r="22" spans="1:8" x14ac:dyDescent="0.25">
      <c r="A22" s="11" t="s">
        <v>230</v>
      </c>
      <c r="B22" s="11" t="s">
        <v>231</v>
      </c>
      <c r="C22" s="11" t="s">
        <v>232</v>
      </c>
      <c r="D22" s="13" t="s">
        <v>233</v>
      </c>
      <c r="E22" s="14">
        <f>7.4-7.1</f>
        <v>0.30000000000000071</v>
      </c>
      <c r="G22" s="14">
        <f>7.4-7.1</f>
        <v>0.30000000000000071</v>
      </c>
      <c r="H22" s="14">
        <f>E22-G22</f>
        <v>0</v>
      </c>
    </row>
    <row r="23" spans="1:8" s="10" customFormat="1" x14ac:dyDescent="0.25">
      <c r="A23" s="10" t="s">
        <v>52</v>
      </c>
      <c r="B23" s="10" t="s">
        <v>104</v>
      </c>
      <c r="C23" s="10" t="s">
        <v>105</v>
      </c>
      <c r="D23" s="15" t="s">
        <v>229</v>
      </c>
      <c r="E23" s="16">
        <v>9.5</v>
      </c>
      <c r="F23" s="15"/>
      <c r="G23" s="16">
        <v>9.5</v>
      </c>
      <c r="H23" s="16">
        <f>E23-G23</f>
        <v>0</v>
      </c>
    </row>
    <row r="24" spans="1:8" x14ac:dyDescent="0.25">
      <c r="A24" s="11" t="s">
        <v>53</v>
      </c>
      <c r="B24" s="11" t="s">
        <v>231</v>
      </c>
      <c r="D24" s="13" t="s">
        <v>238</v>
      </c>
      <c r="E24" s="14">
        <f>2320-2180+2510-2360</f>
        <v>290</v>
      </c>
      <c r="G24" s="14">
        <f>2320-2180+2510-2360</f>
        <v>290</v>
      </c>
      <c r="H24" s="14">
        <f>E24-G24</f>
        <v>0</v>
      </c>
    </row>
    <row r="25" spans="1:8" s="10" customFormat="1" x14ac:dyDescent="0.25">
      <c r="A25" s="10" t="s">
        <v>24</v>
      </c>
      <c r="D25" s="15" t="s">
        <v>239</v>
      </c>
      <c r="E25" s="16">
        <f>2340-2320+2520-2510</f>
        <v>30</v>
      </c>
      <c r="F25" s="15"/>
      <c r="G25" s="16">
        <f>2340-2320+2520-2510</f>
        <v>30</v>
      </c>
      <c r="H25" s="16">
        <f>E25-G25</f>
        <v>0</v>
      </c>
    </row>
    <row r="26" spans="1:8" x14ac:dyDescent="0.25">
      <c r="A26" s="11" t="s">
        <v>54</v>
      </c>
      <c r="B26" s="11" t="s">
        <v>60</v>
      </c>
      <c r="C26" s="11" t="s">
        <v>61</v>
      </c>
      <c r="D26" s="13" t="s">
        <v>62</v>
      </c>
      <c r="E26" s="14">
        <f>909.8+947.9</f>
        <v>1857.6999999999998</v>
      </c>
      <c r="G26" s="14">
        <f>909.8+947.9</f>
        <v>1857.6999999999998</v>
      </c>
      <c r="H26" s="14">
        <f>E26-G26</f>
        <v>0</v>
      </c>
    </row>
    <row r="27" spans="1:8" s="10" customFormat="1" x14ac:dyDescent="0.25">
      <c r="A27" s="10" t="s">
        <v>18</v>
      </c>
      <c r="B27" s="10" t="s">
        <v>63</v>
      </c>
      <c r="C27" s="10" t="s">
        <v>88</v>
      </c>
      <c r="D27" s="15"/>
      <c r="E27" s="16">
        <v>75.3</v>
      </c>
      <c r="F27" s="15"/>
      <c r="G27" s="16">
        <v>75.3</v>
      </c>
      <c r="H27" s="16">
        <f>E27-G27</f>
        <v>0</v>
      </c>
    </row>
    <row r="28" spans="1:8" x14ac:dyDescent="0.25">
      <c r="A28" s="11" t="s">
        <v>19</v>
      </c>
      <c r="B28" s="11" t="s">
        <v>63</v>
      </c>
      <c r="C28" s="11" t="s">
        <v>87</v>
      </c>
      <c r="D28" s="13" t="s">
        <v>125</v>
      </c>
      <c r="E28" s="14">
        <f>573.7+2.3</f>
        <v>576</v>
      </c>
      <c r="G28" s="14">
        <f>573.7+2.3</f>
        <v>576</v>
      </c>
      <c r="H28" s="14">
        <f>E28-G28</f>
        <v>0</v>
      </c>
    </row>
    <row r="29" spans="1:8" s="10" customFormat="1" x14ac:dyDescent="0.25">
      <c r="A29" s="10" t="s">
        <v>75</v>
      </c>
      <c r="B29" s="10" t="s">
        <v>63</v>
      </c>
      <c r="C29" s="10" t="s">
        <v>89</v>
      </c>
      <c r="D29" s="15" t="s">
        <v>106</v>
      </c>
      <c r="E29" s="16">
        <v>62</v>
      </c>
      <c r="F29" s="15"/>
      <c r="G29" s="16">
        <v>62</v>
      </c>
      <c r="H29" s="16">
        <f>E29-G29</f>
        <v>0</v>
      </c>
    </row>
    <row r="30" spans="1:8" x14ac:dyDescent="0.25">
      <c r="A30" s="11" t="s">
        <v>20</v>
      </c>
      <c r="B30" s="11" t="s">
        <v>74</v>
      </c>
      <c r="C30" s="12" t="s">
        <v>215</v>
      </c>
      <c r="D30" s="13" t="s">
        <v>122</v>
      </c>
      <c r="E30" s="14">
        <v>383.2</v>
      </c>
      <c r="G30" s="14">
        <v>383.2</v>
      </c>
      <c r="H30" s="14">
        <f>E30-G30</f>
        <v>0</v>
      </c>
    </row>
    <row r="31" spans="1:8" s="10" customFormat="1" x14ac:dyDescent="0.25">
      <c r="A31" s="10" t="s">
        <v>21</v>
      </c>
      <c r="B31" s="10" t="s">
        <v>92</v>
      </c>
      <c r="C31" s="10" t="s">
        <v>94</v>
      </c>
      <c r="D31" s="17" t="s">
        <v>110</v>
      </c>
      <c r="E31" s="16">
        <v>367.6</v>
      </c>
      <c r="F31" s="15"/>
      <c r="G31" s="16">
        <v>367.6</v>
      </c>
      <c r="H31" s="16">
        <f>E31-G31</f>
        <v>0</v>
      </c>
    </row>
    <row r="32" spans="1:8" x14ac:dyDescent="0.25">
      <c r="A32" s="11" t="s">
        <v>22</v>
      </c>
      <c r="B32" s="11" t="s">
        <v>92</v>
      </c>
      <c r="C32" s="11" t="s">
        <v>95</v>
      </c>
      <c r="D32" s="13" t="s">
        <v>184</v>
      </c>
      <c r="E32" s="14">
        <f>239.4+2.3</f>
        <v>241.70000000000002</v>
      </c>
      <c r="G32" s="14">
        <f>239.4+2.3</f>
        <v>241.70000000000002</v>
      </c>
      <c r="H32" s="14">
        <f>E32-G32</f>
        <v>0</v>
      </c>
    </row>
    <row r="33" spans="1:8" s="10" customFormat="1" x14ac:dyDescent="0.25">
      <c r="A33" s="10" t="s">
        <v>93</v>
      </c>
      <c r="B33" s="10" t="s">
        <v>92</v>
      </c>
      <c r="C33" s="10" t="s">
        <v>97</v>
      </c>
      <c r="D33" s="15" t="s">
        <v>179</v>
      </c>
      <c r="E33" s="16">
        <f>114+9.7</f>
        <v>123.7</v>
      </c>
      <c r="F33" s="15"/>
      <c r="G33" s="16">
        <f>114+9.7</f>
        <v>123.7</v>
      </c>
      <c r="H33" s="16">
        <f>E33-G33</f>
        <v>0</v>
      </c>
    </row>
    <row r="34" spans="1:8" x14ac:dyDescent="0.25">
      <c r="A34" s="11" t="s">
        <v>23</v>
      </c>
      <c r="B34" s="11" t="s">
        <v>92</v>
      </c>
      <c r="C34" s="11" t="s">
        <v>96</v>
      </c>
      <c r="D34" s="13" t="s">
        <v>261</v>
      </c>
      <c r="E34" s="14">
        <f>245.7-21.1+36.5</f>
        <v>261.10000000000002</v>
      </c>
      <c r="G34" s="14">
        <f>245.7-21.1+36.5</f>
        <v>261.10000000000002</v>
      </c>
      <c r="H34" s="14">
        <f>E34-G34</f>
        <v>0</v>
      </c>
    </row>
    <row r="35" spans="1:8" s="10" customFormat="1" x14ac:dyDescent="0.25">
      <c r="A35" s="10" t="s">
        <v>183</v>
      </c>
      <c r="B35" s="10" t="s">
        <v>60</v>
      </c>
      <c r="D35" s="15"/>
      <c r="E35" s="16">
        <f>37.7+1.4</f>
        <v>39.1</v>
      </c>
      <c r="F35" s="15"/>
      <c r="G35" s="16">
        <f>37.7+1.4</f>
        <v>39.1</v>
      </c>
      <c r="H35" s="16">
        <f>E35-G35</f>
        <v>0</v>
      </c>
    </row>
    <row r="36" spans="1:8" x14ac:dyDescent="0.25">
      <c r="A36" s="11" t="s">
        <v>130</v>
      </c>
      <c r="B36" s="11" t="s">
        <v>92</v>
      </c>
      <c r="C36" s="11" t="s">
        <v>131</v>
      </c>
      <c r="E36" s="14">
        <f>15.3-2.3</f>
        <v>13</v>
      </c>
      <c r="G36" s="14">
        <f>15.3-2.3</f>
        <v>13</v>
      </c>
      <c r="H36" s="14">
        <f>E36-G36</f>
        <v>0</v>
      </c>
    </row>
    <row r="37" spans="1:8" s="10" customFormat="1" x14ac:dyDescent="0.25">
      <c r="A37" s="10" t="s">
        <v>26</v>
      </c>
      <c r="B37" s="10" t="s">
        <v>63</v>
      </c>
      <c r="C37" s="10" t="s">
        <v>90</v>
      </c>
      <c r="D37" s="15"/>
      <c r="E37" s="16">
        <f>182.1+12.8</f>
        <v>194.9</v>
      </c>
      <c r="F37" s="15"/>
      <c r="G37" s="16">
        <f>182.1+12.8</f>
        <v>194.9</v>
      </c>
      <c r="H37" s="16">
        <f>E37-G37</f>
        <v>0</v>
      </c>
    </row>
    <row r="38" spans="1:8" x14ac:dyDescent="0.25">
      <c r="A38" s="11" t="s">
        <v>27</v>
      </c>
      <c r="B38" s="11" t="s">
        <v>63</v>
      </c>
      <c r="C38" s="11" t="s">
        <v>90</v>
      </c>
      <c r="E38" s="14">
        <f>192+12.8</f>
        <v>204.8</v>
      </c>
      <c r="G38" s="14">
        <f>192+12.8</f>
        <v>204.8</v>
      </c>
      <c r="H38" s="14">
        <f>E38-G38</f>
        <v>0</v>
      </c>
    </row>
    <row r="39" spans="1:8" s="10" customFormat="1" x14ac:dyDescent="0.25">
      <c r="A39" s="10" t="s">
        <v>216</v>
      </c>
      <c r="B39" s="10" t="s">
        <v>63</v>
      </c>
      <c r="C39" s="10" t="s">
        <v>129</v>
      </c>
      <c r="D39" s="15" t="s">
        <v>182</v>
      </c>
      <c r="E39" s="16">
        <v>15.8</v>
      </c>
      <c r="F39" s="15"/>
      <c r="G39" s="16">
        <v>15.8</v>
      </c>
      <c r="H39" s="16">
        <f>E39-G39</f>
        <v>0</v>
      </c>
    </row>
    <row r="40" spans="1:8" x14ac:dyDescent="0.25">
      <c r="A40" s="11" t="s">
        <v>217</v>
      </c>
      <c r="B40" s="11" t="s">
        <v>63</v>
      </c>
      <c r="C40" s="11" t="s">
        <v>91</v>
      </c>
      <c r="D40" s="13" t="s">
        <v>218</v>
      </c>
      <c r="E40" s="14">
        <f>147+102.8+13.4</f>
        <v>263.2</v>
      </c>
      <c r="G40" s="14">
        <f>147+102.8+13.4</f>
        <v>263.2</v>
      </c>
      <c r="H40" s="14">
        <f>E40-G40</f>
        <v>0</v>
      </c>
    </row>
    <row r="41" spans="1:8" s="10" customFormat="1" x14ac:dyDescent="0.25">
      <c r="A41" s="10" t="s">
        <v>225</v>
      </c>
      <c r="B41" s="10" t="s">
        <v>219</v>
      </c>
      <c r="C41" s="10" t="s">
        <v>220</v>
      </c>
      <c r="D41" s="15" t="s">
        <v>226</v>
      </c>
      <c r="E41" s="16">
        <f>10.2+1.5-7.5</f>
        <v>4.1999999999999993</v>
      </c>
      <c r="F41" s="15"/>
      <c r="G41" s="16">
        <f>10.2+1.5-7.5</f>
        <v>4.1999999999999993</v>
      </c>
      <c r="H41" s="16">
        <f>E41-G41</f>
        <v>0</v>
      </c>
    </row>
    <row r="42" spans="1:8" x14ac:dyDescent="0.25">
      <c r="A42" s="11" t="s">
        <v>28</v>
      </c>
      <c r="B42" s="11" t="s">
        <v>123</v>
      </c>
      <c r="C42" s="11" t="s">
        <v>124</v>
      </c>
      <c r="D42" s="13" t="s">
        <v>211</v>
      </c>
      <c r="E42" s="14">
        <f>43+1.8+3.4</f>
        <v>48.199999999999996</v>
      </c>
      <c r="G42" s="14">
        <f>43+1.8+3.4</f>
        <v>48.199999999999996</v>
      </c>
      <c r="H42" s="14">
        <f>E42-G42</f>
        <v>0</v>
      </c>
    </row>
    <row r="43" spans="1:8" s="10" customFormat="1" x14ac:dyDescent="0.25">
      <c r="A43" s="10" t="s">
        <v>196</v>
      </c>
      <c r="B43" s="10" t="s">
        <v>132</v>
      </c>
      <c r="C43" s="10" t="s">
        <v>133</v>
      </c>
      <c r="D43" s="15"/>
      <c r="E43" s="16">
        <v>82.5</v>
      </c>
      <c r="F43" s="15"/>
      <c r="G43" s="16">
        <v>82.5</v>
      </c>
      <c r="H43" s="16">
        <f>E43-G43</f>
        <v>0</v>
      </c>
    </row>
    <row r="44" spans="1:8" x14ac:dyDescent="0.25">
      <c r="A44" s="11" t="s">
        <v>197</v>
      </c>
      <c r="B44" s="11" t="s">
        <v>132</v>
      </c>
      <c r="C44" s="11" t="s">
        <v>204</v>
      </c>
      <c r="E44" s="14">
        <v>6.4</v>
      </c>
      <c r="G44" s="14">
        <v>6.4</v>
      </c>
      <c r="H44" s="14">
        <f>E44-G44</f>
        <v>0</v>
      </c>
    </row>
    <row r="45" spans="1:8" s="39" customFormat="1" x14ac:dyDescent="0.25">
      <c r="A45" s="39" t="s">
        <v>113</v>
      </c>
      <c r="B45" s="39" t="s">
        <v>114</v>
      </c>
      <c r="C45" s="39" t="s">
        <v>115</v>
      </c>
      <c r="D45" s="40" t="s">
        <v>116</v>
      </c>
      <c r="E45" s="41">
        <v>17</v>
      </c>
      <c r="F45" s="40"/>
      <c r="G45" s="41">
        <v>17</v>
      </c>
      <c r="H45" s="16">
        <f>E45-G45</f>
        <v>0</v>
      </c>
    </row>
    <row r="46" spans="1:8" x14ac:dyDescent="0.25">
      <c r="A46" s="11" t="s">
        <v>98</v>
      </c>
      <c r="B46" s="11" t="s">
        <v>80</v>
      </c>
      <c r="C46" s="11" t="s">
        <v>102</v>
      </c>
      <c r="D46" s="13" t="s">
        <v>213</v>
      </c>
      <c r="E46" s="14">
        <f>94.6+9.6</f>
        <v>104.19999999999999</v>
      </c>
      <c r="G46" s="14">
        <f>94.6+9.6</f>
        <v>104.19999999999999</v>
      </c>
      <c r="H46" s="14">
        <f>E46-G46</f>
        <v>0</v>
      </c>
    </row>
    <row r="47" spans="1:8" s="39" customFormat="1" x14ac:dyDescent="0.25">
      <c r="A47" s="39" t="s">
        <v>205</v>
      </c>
      <c r="B47" s="39" t="s">
        <v>80</v>
      </c>
      <c r="C47" s="39" t="s">
        <v>206</v>
      </c>
      <c r="D47" s="40" t="s">
        <v>224</v>
      </c>
      <c r="E47" s="41">
        <v>26.3</v>
      </c>
      <c r="F47" s="40"/>
      <c r="G47" s="41">
        <v>26.3</v>
      </c>
      <c r="H47" s="16">
        <f>E47-G47</f>
        <v>0</v>
      </c>
    </row>
    <row r="48" spans="1:8" x14ac:dyDescent="0.25">
      <c r="A48" s="11" t="s">
        <v>208</v>
      </c>
      <c r="B48" s="11" t="s">
        <v>80</v>
      </c>
      <c r="C48" s="11" t="s">
        <v>209</v>
      </c>
      <c r="E48" s="14">
        <v>0</v>
      </c>
      <c r="G48" s="14">
        <v>0</v>
      </c>
      <c r="H48" s="14">
        <f>E48-G48</f>
        <v>0</v>
      </c>
    </row>
    <row r="49" spans="1:249" s="39" customFormat="1" x14ac:dyDescent="0.25">
      <c r="A49" s="39" t="s">
        <v>99</v>
      </c>
      <c r="B49" s="39" t="s">
        <v>80</v>
      </c>
      <c r="C49" s="39" t="s">
        <v>100</v>
      </c>
      <c r="D49" s="40" t="s">
        <v>101</v>
      </c>
      <c r="E49" s="41">
        <v>52.6</v>
      </c>
      <c r="F49" s="40"/>
      <c r="G49" s="41">
        <v>52.6</v>
      </c>
      <c r="H49" s="16">
        <f>E49-G49</f>
        <v>0</v>
      </c>
    </row>
    <row r="50" spans="1:249" x14ac:dyDescent="0.25">
      <c r="A50" s="11" t="s">
        <v>207</v>
      </c>
      <c r="B50" s="11" t="s">
        <v>80</v>
      </c>
      <c r="C50" s="11" t="s">
        <v>221</v>
      </c>
      <c r="D50" s="13" t="s">
        <v>222</v>
      </c>
      <c r="E50" s="14">
        <f>14.4+21.3</f>
        <v>35.700000000000003</v>
      </c>
      <c r="G50" s="14">
        <f>14.4+21.3</f>
        <v>35.700000000000003</v>
      </c>
      <c r="H50" s="14">
        <f>E50-G50</f>
        <v>0</v>
      </c>
    </row>
    <row r="51" spans="1:249" s="10" customFormat="1" x14ac:dyDescent="0.25">
      <c r="A51" s="10" t="s">
        <v>108</v>
      </c>
      <c r="B51" s="10" t="s">
        <v>117</v>
      </c>
      <c r="C51" s="10" t="s">
        <v>118</v>
      </c>
      <c r="D51" s="15"/>
      <c r="E51" s="16">
        <v>66.599999999999994</v>
      </c>
      <c r="F51" s="15"/>
      <c r="G51" s="16">
        <v>66.599999999999994</v>
      </c>
      <c r="H51" s="16">
        <f>E51-G51</f>
        <v>0</v>
      </c>
    </row>
    <row r="52" spans="1:249" x14ac:dyDescent="0.25">
      <c r="A52" s="11" t="s">
        <v>109</v>
      </c>
      <c r="B52" s="11" t="s">
        <v>56</v>
      </c>
      <c r="C52" s="12" t="s">
        <v>57</v>
      </c>
      <c r="E52" s="14">
        <f>429.1+23.7+5.5+670.4+20.6</f>
        <v>1149.3</v>
      </c>
      <c r="G52" s="14">
        <f>429.1+23.7+5.5+670.4+20.6</f>
        <v>1149.3</v>
      </c>
      <c r="H52" s="14">
        <f>E52-G52</f>
        <v>0</v>
      </c>
    </row>
    <row r="53" spans="1:249" s="10" customFormat="1" x14ac:dyDescent="0.25">
      <c r="A53" s="10" t="s">
        <v>107</v>
      </c>
      <c r="B53" s="10" t="s">
        <v>111</v>
      </c>
      <c r="C53" s="10" t="s">
        <v>112</v>
      </c>
      <c r="D53" s="15" t="s">
        <v>214</v>
      </c>
      <c r="E53" s="16">
        <f>649.4+966.8</f>
        <v>1616.1999999999998</v>
      </c>
      <c r="F53" s="15"/>
      <c r="G53" s="16">
        <f>649.4+966.8</f>
        <v>1616.1999999999998</v>
      </c>
      <c r="H53" s="16">
        <f>E53-G53</f>
        <v>0</v>
      </c>
    </row>
    <row r="54" spans="1:249" x14ac:dyDescent="0.25">
      <c r="A54" s="11" t="s">
        <v>198</v>
      </c>
      <c r="B54" s="11" t="s">
        <v>199</v>
      </c>
      <c r="C54" s="11" t="s">
        <v>200</v>
      </c>
      <c r="E54" s="14">
        <f>164.2-2</f>
        <v>162.19999999999999</v>
      </c>
      <c r="G54" s="14">
        <f>164.2-2</f>
        <v>162.19999999999999</v>
      </c>
      <c r="H54" s="14">
        <f>E54-G54</f>
        <v>0</v>
      </c>
    </row>
    <row r="55" spans="1:249" s="39" customFormat="1" x14ac:dyDescent="0.25">
      <c r="A55" s="39" t="s">
        <v>212</v>
      </c>
      <c r="B55" s="39" t="s">
        <v>202</v>
      </c>
      <c r="C55" s="39" t="s">
        <v>203</v>
      </c>
      <c r="D55" s="40" t="s">
        <v>227</v>
      </c>
      <c r="E55" s="41">
        <f>97.5-9.5+11.8</f>
        <v>99.8</v>
      </c>
      <c r="F55" s="40"/>
      <c r="G55" s="41">
        <f>97.5-9.5+11.8</f>
        <v>99.8</v>
      </c>
      <c r="H55" s="16">
        <f>E55-G55</f>
        <v>0</v>
      </c>
    </row>
    <row r="56" spans="1:249" x14ac:dyDescent="0.25">
      <c r="A56" s="3" t="s">
        <v>25</v>
      </c>
      <c r="E56" s="2">
        <f>SUM(E2:E55)</f>
        <v>14615.000000000004</v>
      </c>
      <c r="F56" s="1"/>
      <c r="G56" s="2">
        <f>SUM(G2:G55)</f>
        <v>14615.000000000004</v>
      </c>
      <c r="H56" s="2">
        <f>SUM(H2:H55)</f>
        <v>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</row>
    <row r="57" spans="1:249" s="10" customFormat="1" x14ac:dyDescent="0.25">
      <c r="D57" s="15"/>
      <c r="E57" s="6">
        <f>E56-SUM(E42:E55)-E30</f>
        <v>10764.800000000003</v>
      </c>
      <c r="F57" s="7"/>
      <c r="G57" s="6">
        <f>G56-SUM(G42:G55)-G30</f>
        <v>10764.800000000003</v>
      </c>
      <c r="H57" s="16"/>
    </row>
    <row r="59" spans="1:249" s="10" customFormat="1" x14ac:dyDescent="0.25">
      <c r="D59" s="15"/>
      <c r="E59" s="48">
        <f>SUM(E17:E21)</f>
        <v>2030.1</v>
      </c>
      <c r="F59" s="30"/>
      <c r="G59" s="48">
        <f>SUM(G17:G21)</f>
        <v>2030.1</v>
      </c>
      <c r="H59" s="48">
        <f>SUM(H17:H21)</f>
        <v>0</v>
      </c>
    </row>
    <row r="60" spans="1:249" x14ac:dyDescent="0.25">
      <c r="E60" s="2">
        <f>SUM(E17:E26)+E31+E50</f>
        <v>4620.8999999999996</v>
      </c>
      <c r="F60" s="31"/>
      <c r="G60" s="2">
        <f>SUM(G17:G26)+G31+G50</f>
        <v>4620.8999999999996</v>
      </c>
      <c r="H60" s="2">
        <f>SUM(H17:H26)+H31+H50</f>
        <v>0</v>
      </c>
    </row>
    <row r="61" spans="1:249" s="10" customFormat="1" x14ac:dyDescent="0.25">
      <c r="D61" s="15"/>
      <c r="E61" s="48">
        <f>SUM(E27:E29)</f>
        <v>713.3</v>
      </c>
      <c r="F61" s="32"/>
      <c r="G61" s="48">
        <f>SUM(G27:G29)</f>
        <v>713.3</v>
      </c>
      <c r="H61" s="48">
        <f>SUM(H27:H29)</f>
        <v>0</v>
      </c>
    </row>
    <row r="62" spans="1:249" x14ac:dyDescent="0.25">
      <c r="E62" s="2">
        <f>SUM(E37:E41)</f>
        <v>682.90000000000009</v>
      </c>
      <c r="F62" s="31"/>
      <c r="G62" s="2">
        <f>SUM(G37:G41)</f>
        <v>682.90000000000009</v>
      </c>
      <c r="H62" s="2">
        <f>SUM(H37:H41)</f>
        <v>0</v>
      </c>
    </row>
    <row r="63" spans="1:249" s="10" customFormat="1" x14ac:dyDescent="0.25">
      <c r="D63" s="15"/>
      <c r="E63" s="16"/>
      <c r="F63" s="15"/>
      <c r="G63" s="16"/>
      <c r="H63" s="16"/>
    </row>
    <row r="64" spans="1:249" x14ac:dyDescent="0.25">
      <c r="A64" s="42" t="s">
        <v>262</v>
      </c>
    </row>
    <row r="65" spans="1:8" s="39" customFormat="1" x14ac:dyDescent="0.25">
      <c r="A65" s="46" t="s">
        <v>201</v>
      </c>
      <c r="B65" s="39" t="s">
        <v>199</v>
      </c>
      <c r="C65" s="39" t="s">
        <v>270</v>
      </c>
      <c r="D65" s="40"/>
      <c r="E65" s="41">
        <v>2110</v>
      </c>
      <c r="F65" s="40"/>
      <c r="G65" s="41">
        <v>2110</v>
      </c>
      <c r="H65" s="16">
        <f>E65-G65</f>
        <v>0</v>
      </c>
    </row>
    <row r="66" spans="1:8" x14ac:dyDescent="0.25">
      <c r="A66" s="43" t="s">
        <v>25</v>
      </c>
      <c r="E66" s="2">
        <f>E56+E65</f>
        <v>16725.000000000004</v>
      </c>
      <c r="G66" s="2">
        <f>G56+G65</f>
        <v>16725.000000000004</v>
      </c>
      <c r="H66" s="2">
        <f>H56+H65</f>
        <v>0</v>
      </c>
    </row>
    <row r="67" spans="1:8" s="39" customFormat="1" x14ac:dyDescent="0.25">
      <c r="A67" s="47"/>
      <c r="D67" s="40"/>
      <c r="E67" s="41"/>
      <c r="F67" s="40"/>
      <c r="G67" s="41"/>
      <c r="H67" s="41"/>
    </row>
    <row r="68" spans="1:8" x14ac:dyDescent="0.25">
      <c r="A68" s="43" t="s">
        <v>208</v>
      </c>
    </row>
    <row r="69" spans="1:8" s="39" customFormat="1" x14ac:dyDescent="0.25">
      <c r="A69" s="46" t="s">
        <v>245</v>
      </c>
      <c r="B69" s="39" t="s">
        <v>56</v>
      </c>
      <c r="C69" s="39" t="s">
        <v>241</v>
      </c>
      <c r="D69" s="40"/>
      <c r="E69" s="41">
        <f>279.5+279.4</f>
        <v>558.9</v>
      </c>
      <c r="F69" s="40"/>
      <c r="G69" s="41">
        <f>279.5+279.4</f>
        <v>558.9</v>
      </c>
      <c r="H69" s="16">
        <f>E69-G69</f>
        <v>0</v>
      </c>
    </row>
    <row r="70" spans="1:8" x14ac:dyDescent="0.25">
      <c r="A70" s="42" t="s">
        <v>246</v>
      </c>
      <c r="B70" s="11" t="s">
        <v>242</v>
      </c>
      <c r="C70" s="11" t="s">
        <v>244</v>
      </c>
      <c r="E70" s="14">
        <f>50+50.5</f>
        <v>100.5</v>
      </c>
      <c r="G70" s="14">
        <f>50+50.5</f>
        <v>100.5</v>
      </c>
      <c r="H70" s="14">
        <f>E70-G70</f>
        <v>0</v>
      </c>
    </row>
    <row r="71" spans="1:8" s="39" customFormat="1" x14ac:dyDescent="0.25">
      <c r="A71" s="46" t="s">
        <v>247</v>
      </c>
      <c r="B71" s="39" t="s">
        <v>242</v>
      </c>
      <c r="C71" s="39" t="s">
        <v>243</v>
      </c>
      <c r="D71" s="40"/>
      <c r="E71" s="41">
        <v>73.099999999999994</v>
      </c>
      <c r="F71" s="40"/>
      <c r="G71" s="41">
        <v>73.099999999999994</v>
      </c>
      <c r="H71" s="16">
        <f>E71-G71</f>
        <v>0</v>
      </c>
    </row>
    <row r="72" spans="1:8" x14ac:dyDescent="0.25">
      <c r="A72" s="42" t="s">
        <v>248</v>
      </c>
      <c r="B72" s="11" t="s">
        <v>202</v>
      </c>
      <c r="C72" s="11" t="s">
        <v>249</v>
      </c>
      <c r="D72" s="13" t="s">
        <v>255</v>
      </c>
      <c r="E72" s="14">
        <v>160</v>
      </c>
      <c r="G72" s="14">
        <v>160</v>
      </c>
      <c r="H72" s="14">
        <f>E72-G72</f>
        <v>0</v>
      </c>
    </row>
    <row r="73" spans="1:8" s="39" customFormat="1" x14ac:dyDescent="0.25">
      <c r="A73" s="46" t="s">
        <v>248</v>
      </c>
      <c r="B73" s="39" t="s">
        <v>202</v>
      </c>
      <c r="C73" s="39" t="s">
        <v>250</v>
      </c>
      <c r="D73" s="40" t="s">
        <v>254</v>
      </c>
      <c r="E73" s="41">
        <v>89.3</v>
      </c>
      <c r="F73" s="40"/>
      <c r="G73" s="41">
        <v>89.3</v>
      </c>
      <c r="H73" s="16">
        <f>E73-G73</f>
        <v>0</v>
      </c>
    </row>
    <row r="74" spans="1:8" x14ac:dyDescent="0.25">
      <c r="A74" s="42" t="s">
        <v>248</v>
      </c>
      <c r="B74" s="11" t="s">
        <v>202</v>
      </c>
      <c r="C74" s="11" t="s">
        <v>253</v>
      </c>
      <c r="D74" s="13" t="s">
        <v>252</v>
      </c>
      <c r="E74" s="14">
        <v>16.600000000000001</v>
      </c>
      <c r="G74" s="14">
        <v>16.600000000000001</v>
      </c>
      <c r="H74" s="14">
        <f>E74-G74</f>
        <v>0</v>
      </c>
    </row>
    <row r="75" spans="1:8" s="39" customFormat="1" x14ac:dyDescent="0.25">
      <c r="A75" s="46" t="s">
        <v>248</v>
      </c>
      <c r="B75" s="39" t="s">
        <v>256</v>
      </c>
      <c r="C75" s="39" t="s">
        <v>257</v>
      </c>
      <c r="D75" s="40" t="s">
        <v>251</v>
      </c>
      <c r="E75" s="41">
        <v>85</v>
      </c>
      <c r="F75" s="40"/>
      <c r="G75" s="41">
        <v>85</v>
      </c>
      <c r="H75" s="16">
        <f>E75-G75</f>
        <v>0</v>
      </c>
    </row>
    <row r="76" spans="1:8" x14ac:dyDescent="0.25">
      <c r="A76" s="43" t="s">
        <v>258</v>
      </c>
      <c r="E76" s="2">
        <f>SUM(E69:E75)</f>
        <v>1083.4000000000001</v>
      </c>
      <c r="G76" s="2">
        <f>SUM(G69:G75)</f>
        <v>1083.4000000000001</v>
      </c>
      <c r="H76" s="2">
        <f>SUM(H69:H75)</f>
        <v>0</v>
      </c>
    </row>
    <row r="77" spans="1:8" s="39" customFormat="1" x14ac:dyDescent="0.25">
      <c r="A77" s="44" t="s">
        <v>25</v>
      </c>
      <c r="D77" s="40"/>
      <c r="E77" s="45">
        <f>E66+E76</f>
        <v>17808.400000000005</v>
      </c>
      <c r="F77" s="40"/>
      <c r="G77" s="45">
        <f>G66+G76</f>
        <v>17808.400000000005</v>
      </c>
      <c r="H77" s="45">
        <f>H66+H76</f>
        <v>0</v>
      </c>
    </row>
    <row r="78" spans="1:8" x14ac:dyDescent="0.25">
      <c r="A78" s="43"/>
      <c r="E78" s="2"/>
    </row>
    <row r="79" spans="1:8" s="39" customFormat="1" x14ac:dyDescent="0.25">
      <c r="A79" s="47" t="s">
        <v>32</v>
      </c>
      <c r="D79" s="40"/>
      <c r="E79" s="45"/>
      <c r="F79" s="40"/>
      <c r="G79" s="41"/>
      <c r="H79" s="41"/>
    </row>
    <row r="81" spans="4:7" x14ac:dyDescent="0.25">
      <c r="G81" s="49"/>
    </row>
    <row r="82" spans="4:7" x14ac:dyDescent="0.25">
      <c r="G82" s="49"/>
    </row>
    <row r="83" spans="4:7" x14ac:dyDescent="0.25">
      <c r="G83" s="49"/>
    </row>
    <row r="84" spans="4:7" x14ac:dyDescent="0.25">
      <c r="G84" s="49"/>
    </row>
    <row r="85" spans="4:7" x14ac:dyDescent="0.25">
      <c r="G85" s="49"/>
    </row>
    <row r="86" spans="4:7" x14ac:dyDescent="0.25">
      <c r="G86" s="49"/>
    </row>
    <row r="87" spans="4:7" x14ac:dyDescent="0.25">
      <c r="G87" s="49"/>
    </row>
    <row r="88" spans="4:7" x14ac:dyDescent="0.25">
      <c r="G88" s="49"/>
    </row>
    <row r="89" spans="4:7" x14ac:dyDescent="0.25">
      <c r="G89" s="49"/>
    </row>
    <row r="90" spans="4:7" x14ac:dyDescent="0.25">
      <c r="G90" s="49"/>
    </row>
    <row r="91" spans="4:7" x14ac:dyDescent="0.25">
      <c r="G91" s="49"/>
    </row>
    <row r="92" spans="4:7" x14ac:dyDescent="0.25">
      <c r="D92" s="11"/>
      <c r="E92" s="11"/>
      <c r="G92" s="49"/>
    </row>
    <row r="93" spans="4:7" x14ac:dyDescent="0.25">
      <c r="D93" s="11"/>
      <c r="E93" s="11"/>
    </row>
    <row r="94" spans="4:7" x14ac:dyDescent="0.25">
      <c r="D94" s="11"/>
      <c r="E94" s="11"/>
    </row>
    <row r="95" spans="4:7" x14ac:dyDescent="0.25">
      <c r="D95" s="11"/>
      <c r="E95" s="11"/>
    </row>
    <row r="97" spans="4:5" x14ac:dyDescent="0.25">
      <c r="D97" s="11"/>
      <c r="E97" s="11"/>
    </row>
    <row r="98" spans="4:5" x14ac:dyDescent="0.25">
      <c r="D98" s="11"/>
      <c r="E98" s="11"/>
    </row>
    <row r="99" spans="4:5" x14ac:dyDescent="0.25">
      <c r="D99" s="11"/>
      <c r="E99" s="11"/>
    </row>
    <row r="101" spans="4:5" x14ac:dyDescent="0.25">
      <c r="D101" s="11"/>
      <c r="E101" s="11"/>
    </row>
    <row r="102" spans="4:5" x14ac:dyDescent="0.25">
      <c r="D102" s="11"/>
      <c r="E102" s="11"/>
    </row>
    <row r="103" spans="4:5" x14ac:dyDescent="0.25">
      <c r="D103" s="11"/>
      <c r="E103" s="11"/>
    </row>
  </sheetData>
  <hyperlinks>
    <hyperlink ref="A79" r:id="rId1" xr:uid="{40051568-370F-4F08-AE4D-9AA14590139B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8A7C-B808-4730-8B42-4B5AC88ACDC9}">
  <dimension ref="A1:IO90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F2" sqref="F2:G55"/>
    </sheetView>
  </sheetViews>
  <sheetFormatPr baseColWidth="10" defaultRowHeight="13.2" x14ac:dyDescent="0.25"/>
  <cols>
    <col min="1" max="1" width="29.44140625" style="11" bestFit="1" customWidth="1"/>
    <col min="2" max="2" width="17.88671875" style="11" customWidth="1"/>
    <col min="3" max="3" width="77.5546875" style="11" bestFit="1" customWidth="1"/>
    <col min="4" max="4" width="38.21875" style="13" customWidth="1"/>
    <col min="5" max="5" width="14.44140625" style="14" customWidth="1"/>
    <col min="6" max="6" width="31.5546875" style="13" customWidth="1"/>
    <col min="7" max="7" width="20.44140625" style="14" customWidth="1"/>
    <col min="8" max="8" width="17.5546875" style="14" customWidth="1"/>
    <col min="9" max="250" width="11.5546875" style="11" customWidth="1"/>
    <col min="251" max="16384" width="11.5546875" style="11"/>
  </cols>
  <sheetData>
    <row r="1" spans="1:249" s="10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259</v>
      </c>
      <c r="G1" s="5" t="s">
        <v>31</v>
      </c>
      <c r="H1" s="5" t="s">
        <v>30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pans="1:249" x14ac:dyDescent="0.25">
      <c r="A2" s="11" t="s">
        <v>5</v>
      </c>
      <c r="B2" s="11" t="s">
        <v>56</v>
      </c>
      <c r="C2" s="12" t="s">
        <v>57</v>
      </c>
      <c r="D2" s="13" t="s">
        <v>210</v>
      </c>
      <c r="E2" s="14">
        <f>2090+3.9+10.9-9.3</f>
        <v>2095.5</v>
      </c>
      <c r="G2" s="14">
        <f>2090+3.9+10.9-9.3</f>
        <v>2095.5</v>
      </c>
      <c r="H2" s="14">
        <f t="shared" ref="H2:H55" si="0">E2-G2</f>
        <v>0</v>
      </c>
    </row>
    <row r="3" spans="1:249" s="10" customFormat="1" x14ac:dyDescent="0.25">
      <c r="A3" s="10" t="s">
        <v>6</v>
      </c>
      <c r="B3" s="10" t="s">
        <v>60</v>
      </c>
      <c r="C3" s="10" t="s">
        <v>58</v>
      </c>
      <c r="D3" s="15" t="s">
        <v>59</v>
      </c>
      <c r="E3" s="16">
        <f>792.1</f>
        <v>792.1</v>
      </c>
      <c r="F3" s="15"/>
      <c r="G3" s="16">
        <f>792.1</f>
        <v>792.1</v>
      </c>
      <c r="H3" s="16">
        <f t="shared" si="0"/>
        <v>0</v>
      </c>
    </row>
    <row r="4" spans="1:249" x14ac:dyDescent="0.25">
      <c r="A4" s="11" t="s">
        <v>39</v>
      </c>
      <c r="B4" s="11" t="s">
        <v>63</v>
      </c>
      <c r="C4" s="11" t="s">
        <v>64</v>
      </c>
      <c r="D4" s="13" t="s">
        <v>121</v>
      </c>
      <c r="E4" s="14">
        <v>33.9</v>
      </c>
      <c r="G4" s="14">
        <v>33.9</v>
      </c>
      <c r="H4" s="14">
        <f t="shared" si="0"/>
        <v>0</v>
      </c>
    </row>
    <row r="5" spans="1:249" s="10" customFormat="1" x14ac:dyDescent="0.25">
      <c r="A5" s="10" t="s">
        <v>40</v>
      </c>
      <c r="B5" s="10" t="s">
        <v>63</v>
      </c>
      <c r="C5" s="10" t="s">
        <v>65</v>
      </c>
      <c r="D5" s="15" t="s">
        <v>41</v>
      </c>
      <c r="E5" s="16">
        <v>38.4</v>
      </c>
      <c r="F5" s="15"/>
      <c r="G5" s="16">
        <v>38.4</v>
      </c>
      <c r="H5" s="16">
        <f t="shared" si="0"/>
        <v>0</v>
      </c>
    </row>
    <row r="6" spans="1:249" x14ac:dyDescent="0.25">
      <c r="A6" s="11" t="s">
        <v>127</v>
      </c>
      <c r="B6" s="11" t="s">
        <v>63</v>
      </c>
      <c r="C6" s="11" t="s">
        <v>66</v>
      </c>
      <c r="D6" s="13" t="s">
        <v>68</v>
      </c>
      <c r="E6" s="14">
        <v>32.1</v>
      </c>
      <c r="G6" s="14">
        <v>32.1</v>
      </c>
      <c r="H6" s="14">
        <f t="shared" si="0"/>
        <v>0</v>
      </c>
    </row>
    <row r="7" spans="1:249" s="10" customFormat="1" x14ac:dyDescent="0.25">
      <c r="A7" s="10" t="s">
        <v>29</v>
      </c>
      <c r="B7" s="10" t="s">
        <v>63</v>
      </c>
      <c r="C7" s="10" t="s">
        <v>67</v>
      </c>
      <c r="D7" s="15" t="s">
        <v>128</v>
      </c>
      <c r="E7" s="16">
        <f>3.4+13.6</f>
        <v>17</v>
      </c>
      <c r="F7" s="15"/>
      <c r="G7" s="16">
        <f>3.4+13.6</f>
        <v>17</v>
      </c>
      <c r="H7" s="16">
        <f t="shared" si="0"/>
        <v>0</v>
      </c>
    </row>
    <row r="8" spans="1:249" x14ac:dyDescent="0.25">
      <c r="A8" s="11" t="s">
        <v>7</v>
      </c>
      <c r="B8" s="11" t="s">
        <v>63</v>
      </c>
      <c r="C8" s="11" t="s">
        <v>69</v>
      </c>
      <c r="D8" s="13" t="s">
        <v>181</v>
      </c>
      <c r="E8" s="14">
        <f>150.8-24.4+12.5</f>
        <v>138.9</v>
      </c>
      <c r="F8" s="13" t="s">
        <v>271</v>
      </c>
      <c r="G8" s="14">
        <v>170.5</v>
      </c>
      <c r="H8" s="14">
        <f t="shared" si="0"/>
        <v>-31.599999999999994</v>
      </c>
    </row>
    <row r="9" spans="1:249" s="10" customFormat="1" x14ac:dyDescent="0.25">
      <c r="A9" s="10" t="s">
        <v>8</v>
      </c>
      <c r="B9" s="10" t="s">
        <v>63</v>
      </c>
      <c r="C9" s="10" t="s">
        <v>70</v>
      </c>
      <c r="D9" s="15" t="s">
        <v>71</v>
      </c>
      <c r="E9" s="16">
        <v>226.8</v>
      </c>
      <c r="F9" s="15" t="s">
        <v>272</v>
      </c>
      <c r="G9" s="16">
        <v>332.3</v>
      </c>
      <c r="H9" s="16">
        <f t="shared" si="0"/>
        <v>-105.5</v>
      </c>
    </row>
    <row r="10" spans="1:249" x14ac:dyDescent="0.25">
      <c r="A10" s="11" t="s">
        <v>9</v>
      </c>
      <c r="B10" s="11" t="s">
        <v>74</v>
      </c>
      <c r="C10" s="11" t="s">
        <v>78</v>
      </c>
      <c r="D10" s="13" t="s">
        <v>79</v>
      </c>
      <c r="E10" s="14">
        <v>57.4</v>
      </c>
      <c r="G10" s="14">
        <v>57.4</v>
      </c>
      <c r="H10" s="14">
        <f t="shared" si="0"/>
        <v>0</v>
      </c>
    </row>
    <row r="11" spans="1:249" s="10" customFormat="1" x14ac:dyDescent="0.25">
      <c r="A11" s="10" t="s">
        <v>126</v>
      </c>
      <c r="B11" s="10" t="s">
        <v>63</v>
      </c>
      <c r="C11" s="10" t="s">
        <v>72</v>
      </c>
      <c r="D11" s="15"/>
      <c r="E11" s="16">
        <v>38.5</v>
      </c>
      <c r="F11" s="15"/>
      <c r="G11" s="16">
        <v>38.5</v>
      </c>
      <c r="H11" s="16">
        <f t="shared" si="0"/>
        <v>0</v>
      </c>
    </row>
    <row r="12" spans="1:249" x14ac:dyDescent="0.25">
      <c r="A12" s="11" t="s">
        <v>10</v>
      </c>
      <c r="B12" s="11" t="s">
        <v>63</v>
      </c>
      <c r="C12" s="11" t="s">
        <v>10</v>
      </c>
      <c r="D12" s="13" t="s">
        <v>38</v>
      </c>
      <c r="E12" s="14">
        <v>28.7</v>
      </c>
      <c r="G12" s="14">
        <v>28.7</v>
      </c>
      <c r="H12" s="14">
        <f t="shared" si="0"/>
        <v>0</v>
      </c>
    </row>
    <row r="13" spans="1:249" s="10" customFormat="1" x14ac:dyDescent="0.25">
      <c r="A13" s="10" t="s">
        <v>11</v>
      </c>
      <c r="B13" s="10" t="s">
        <v>63</v>
      </c>
      <c r="C13" s="10" t="s">
        <v>73</v>
      </c>
      <c r="D13" s="15" t="s">
        <v>180</v>
      </c>
      <c r="E13" s="16">
        <f>231.5-13.9+7.3</f>
        <v>224.9</v>
      </c>
      <c r="F13" s="15" t="s">
        <v>273</v>
      </c>
      <c r="G13" s="16">
        <v>233</v>
      </c>
      <c r="H13" s="16">
        <f t="shared" si="0"/>
        <v>-8.0999999999999943</v>
      </c>
    </row>
    <row r="14" spans="1:249" x14ac:dyDescent="0.25">
      <c r="A14" s="11" t="s">
        <v>12</v>
      </c>
      <c r="B14" s="11" t="s">
        <v>74</v>
      </c>
      <c r="C14" s="11" t="s">
        <v>76</v>
      </c>
      <c r="D14" s="13" t="s">
        <v>77</v>
      </c>
      <c r="E14" s="14">
        <v>165.1</v>
      </c>
      <c r="G14" s="14">
        <v>165.1</v>
      </c>
      <c r="H14" s="14">
        <f t="shared" si="0"/>
        <v>0</v>
      </c>
    </row>
    <row r="15" spans="1:249" s="10" customFormat="1" x14ac:dyDescent="0.25">
      <c r="A15" s="10" t="s">
        <v>234</v>
      </c>
      <c r="B15" s="10" t="s">
        <v>119</v>
      </c>
      <c r="C15" s="10" t="s">
        <v>120</v>
      </c>
      <c r="D15" s="15" t="s">
        <v>237</v>
      </c>
      <c r="E15" s="16">
        <v>35.1</v>
      </c>
      <c r="F15" s="15"/>
      <c r="G15" s="16">
        <v>35.1</v>
      </c>
      <c r="H15" s="16">
        <f t="shared" si="0"/>
        <v>0</v>
      </c>
    </row>
    <row r="16" spans="1:249" x14ac:dyDescent="0.25">
      <c r="A16" s="11" t="s">
        <v>235</v>
      </c>
      <c r="B16" s="11" t="s">
        <v>119</v>
      </c>
      <c r="C16" s="11" t="s">
        <v>120</v>
      </c>
      <c r="D16" s="13" t="s">
        <v>236</v>
      </c>
      <c r="E16" s="14">
        <v>35.200000000000003</v>
      </c>
      <c r="G16" s="14">
        <v>35.200000000000003</v>
      </c>
      <c r="H16" s="14">
        <f t="shared" si="0"/>
        <v>0</v>
      </c>
    </row>
    <row r="17" spans="1:8" s="39" customFormat="1" x14ac:dyDescent="0.25">
      <c r="A17" s="39" t="s">
        <v>13</v>
      </c>
      <c r="B17" s="39" t="s">
        <v>80</v>
      </c>
      <c r="C17" s="39" t="s">
        <v>81</v>
      </c>
      <c r="D17" s="40" t="s">
        <v>223</v>
      </c>
      <c r="E17" s="41">
        <f>489.1+2.3</f>
        <v>491.40000000000003</v>
      </c>
      <c r="F17" s="40"/>
      <c r="G17" s="41">
        <f>489.1+2.3</f>
        <v>491.40000000000003</v>
      </c>
      <c r="H17" s="16">
        <f t="shared" si="0"/>
        <v>0</v>
      </c>
    </row>
    <row r="18" spans="1:8" x14ac:dyDescent="0.25">
      <c r="A18" s="11" t="s">
        <v>14</v>
      </c>
      <c r="B18" s="11" t="s">
        <v>63</v>
      </c>
      <c r="C18" s="11" t="s">
        <v>83</v>
      </c>
      <c r="D18" s="13" t="s">
        <v>84</v>
      </c>
      <c r="E18" s="14">
        <v>309.10000000000002</v>
      </c>
      <c r="G18" s="14">
        <v>309.10000000000002</v>
      </c>
      <c r="H18" s="14">
        <f t="shared" si="0"/>
        <v>0</v>
      </c>
    </row>
    <row r="19" spans="1:8" s="39" customFormat="1" x14ac:dyDescent="0.25">
      <c r="A19" s="39" t="s">
        <v>15</v>
      </c>
      <c r="B19" s="39" t="s">
        <v>85</v>
      </c>
      <c r="C19" s="39" t="s">
        <v>86</v>
      </c>
      <c r="D19" s="40" t="s">
        <v>176</v>
      </c>
      <c r="E19" s="41">
        <f>224.5+75.6</f>
        <v>300.10000000000002</v>
      </c>
      <c r="F19" s="40"/>
      <c r="G19" s="41">
        <f>224.5+75.6</f>
        <v>300.10000000000002</v>
      </c>
      <c r="H19" s="41">
        <f t="shared" si="0"/>
        <v>0</v>
      </c>
    </row>
    <row r="20" spans="1:8" x14ac:dyDescent="0.25">
      <c r="A20" s="11" t="s">
        <v>16</v>
      </c>
      <c r="B20" s="11" t="s">
        <v>85</v>
      </c>
      <c r="C20" s="11" t="s">
        <v>103</v>
      </c>
      <c r="D20" s="13" t="s">
        <v>228</v>
      </c>
      <c r="E20" s="14">
        <f>68-1.9+2.1-1+1.1</f>
        <v>68.299999999999983</v>
      </c>
      <c r="G20" s="14">
        <f>68-1.9+2.1-1+1.1</f>
        <v>68.299999999999983</v>
      </c>
      <c r="H20" s="14">
        <f t="shared" si="0"/>
        <v>0</v>
      </c>
    </row>
    <row r="21" spans="1:8" s="39" customFormat="1" x14ac:dyDescent="0.25">
      <c r="A21" s="39" t="s">
        <v>17</v>
      </c>
      <c r="B21" s="39" t="s">
        <v>42</v>
      </c>
      <c r="C21" s="39" t="s">
        <v>43</v>
      </c>
      <c r="D21" s="40" t="s">
        <v>82</v>
      </c>
      <c r="E21" s="41">
        <f>430.4+430.8</f>
        <v>861.2</v>
      </c>
      <c r="F21" s="40"/>
      <c r="G21" s="41">
        <f>430.4+430.8</f>
        <v>861.2</v>
      </c>
      <c r="H21" s="41">
        <f t="shared" si="0"/>
        <v>0</v>
      </c>
    </row>
    <row r="22" spans="1:8" x14ac:dyDescent="0.25">
      <c r="A22" s="11" t="s">
        <v>230</v>
      </c>
      <c r="B22" s="11" t="s">
        <v>231</v>
      </c>
      <c r="C22" s="11" t="s">
        <v>232</v>
      </c>
      <c r="D22" s="13" t="s">
        <v>233</v>
      </c>
      <c r="E22" s="14">
        <f>7.4-7.1</f>
        <v>0.30000000000000071</v>
      </c>
      <c r="G22" s="14">
        <f>7.4-7.1</f>
        <v>0.30000000000000071</v>
      </c>
      <c r="H22" s="14">
        <f t="shared" si="0"/>
        <v>0</v>
      </c>
    </row>
    <row r="23" spans="1:8" s="10" customFormat="1" x14ac:dyDescent="0.25">
      <c r="A23" s="10" t="s">
        <v>52</v>
      </c>
      <c r="B23" s="10" t="s">
        <v>104</v>
      </c>
      <c r="C23" s="10" t="s">
        <v>105</v>
      </c>
      <c r="D23" s="15" t="s">
        <v>229</v>
      </c>
      <c r="E23" s="16">
        <v>9.5</v>
      </c>
      <c r="F23" s="15"/>
      <c r="G23" s="16">
        <v>9.5</v>
      </c>
      <c r="H23" s="16">
        <f t="shared" si="0"/>
        <v>0</v>
      </c>
    </row>
    <row r="24" spans="1:8" x14ac:dyDescent="0.25">
      <c r="A24" s="11" t="s">
        <v>53</v>
      </c>
      <c r="B24" s="11" t="s">
        <v>231</v>
      </c>
      <c r="D24" s="13" t="s">
        <v>238</v>
      </c>
      <c r="E24" s="14">
        <f>2320-2180+2510-2360</f>
        <v>290</v>
      </c>
      <c r="G24" s="14">
        <f>2320-2180+2510-2360</f>
        <v>290</v>
      </c>
      <c r="H24" s="14">
        <f t="shared" si="0"/>
        <v>0</v>
      </c>
    </row>
    <row r="25" spans="1:8" s="10" customFormat="1" x14ac:dyDescent="0.25">
      <c r="A25" s="10" t="s">
        <v>24</v>
      </c>
      <c r="D25" s="15" t="s">
        <v>239</v>
      </c>
      <c r="E25" s="16">
        <f>2340-2320+2520-2510</f>
        <v>30</v>
      </c>
      <c r="F25" s="15"/>
      <c r="G25" s="16">
        <f>2340-2320+2520-2510</f>
        <v>30</v>
      </c>
      <c r="H25" s="16">
        <f t="shared" si="0"/>
        <v>0</v>
      </c>
    </row>
    <row r="26" spans="1:8" x14ac:dyDescent="0.25">
      <c r="A26" s="11" t="s">
        <v>54</v>
      </c>
      <c r="B26" s="11" t="s">
        <v>60</v>
      </c>
      <c r="C26" s="11" t="s">
        <v>61</v>
      </c>
      <c r="D26" s="13" t="s">
        <v>62</v>
      </c>
      <c r="E26" s="14">
        <f>909.8+947.9</f>
        <v>1857.6999999999998</v>
      </c>
      <c r="G26" s="14">
        <f>909.8+947.9</f>
        <v>1857.6999999999998</v>
      </c>
      <c r="H26" s="14">
        <f t="shared" si="0"/>
        <v>0</v>
      </c>
    </row>
    <row r="27" spans="1:8" s="10" customFormat="1" x14ac:dyDescent="0.25">
      <c r="A27" s="10" t="s">
        <v>18</v>
      </c>
      <c r="B27" s="10" t="s">
        <v>63</v>
      </c>
      <c r="C27" s="10" t="s">
        <v>88</v>
      </c>
      <c r="D27" s="15"/>
      <c r="E27" s="16">
        <v>75.3</v>
      </c>
      <c r="F27" s="15"/>
      <c r="G27" s="16">
        <v>75.3</v>
      </c>
      <c r="H27" s="16">
        <f t="shared" si="0"/>
        <v>0</v>
      </c>
    </row>
    <row r="28" spans="1:8" x14ac:dyDescent="0.25">
      <c r="A28" s="11" t="s">
        <v>19</v>
      </c>
      <c r="B28" s="11" t="s">
        <v>63</v>
      </c>
      <c r="C28" s="11" t="s">
        <v>87</v>
      </c>
      <c r="D28" s="13" t="s">
        <v>125</v>
      </c>
      <c r="E28" s="14">
        <f>573.7+2.3</f>
        <v>576</v>
      </c>
      <c r="G28" s="14">
        <f>573.7+2.3</f>
        <v>576</v>
      </c>
      <c r="H28" s="14">
        <f t="shared" si="0"/>
        <v>0</v>
      </c>
    </row>
    <row r="29" spans="1:8" s="10" customFormat="1" x14ac:dyDescent="0.25">
      <c r="A29" s="10" t="s">
        <v>75</v>
      </c>
      <c r="B29" s="10" t="s">
        <v>63</v>
      </c>
      <c r="C29" s="10" t="s">
        <v>89</v>
      </c>
      <c r="D29" s="15" t="s">
        <v>106</v>
      </c>
      <c r="E29" s="16">
        <v>62</v>
      </c>
      <c r="F29" s="15"/>
      <c r="G29" s="16">
        <v>62</v>
      </c>
      <c r="H29" s="16">
        <f t="shared" si="0"/>
        <v>0</v>
      </c>
    </row>
    <row r="30" spans="1:8" x14ac:dyDescent="0.25">
      <c r="A30" s="11" t="s">
        <v>20</v>
      </c>
      <c r="B30" s="11" t="s">
        <v>74</v>
      </c>
      <c r="C30" s="12" t="s">
        <v>215</v>
      </c>
      <c r="D30" s="13" t="s">
        <v>122</v>
      </c>
      <c r="E30" s="14">
        <v>383.2</v>
      </c>
      <c r="G30" s="14">
        <v>383.2</v>
      </c>
      <c r="H30" s="14">
        <f t="shared" si="0"/>
        <v>0</v>
      </c>
    </row>
    <row r="31" spans="1:8" s="10" customFormat="1" x14ac:dyDescent="0.25">
      <c r="A31" s="10" t="s">
        <v>21</v>
      </c>
      <c r="B31" s="10" t="s">
        <v>92</v>
      </c>
      <c r="C31" s="10" t="s">
        <v>94</v>
      </c>
      <c r="D31" s="17" t="s">
        <v>110</v>
      </c>
      <c r="E31" s="16">
        <v>367.6</v>
      </c>
      <c r="F31" s="15"/>
      <c r="G31" s="16">
        <v>367.6</v>
      </c>
      <c r="H31" s="16">
        <f t="shared" si="0"/>
        <v>0</v>
      </c>
    </row>
    <row r="32" spans="1:8" x14ac:dyDescent="0.25">
      <c r="A32" s="11" t="s">
        <v>22</v>
      </c>
      <c r="B32" s="11" t="s">
        <v>92</v>
      </c>
      <c r="C32" s="11" t="s">
        <v>95</v>
      </c>
      <c r="D32" s="13" t="s">
        <v>184</v>
      </c>
      <c r="E32" s="14">
        <f>239.4+2.3</f>
        <v>241.70000000000002</v>
      </c>
      <c r="G32" s="14">
        <f>239.4+2.3</f>
        <v>241.70000000000002</v>
      </c>
      <c r="H32" s="14">
        <f t="shared" si="0"/>
        <v>0</v>
      </c>
    </row>
    <row r="33" spans="1:8" s="10" customFormat="1" x14ac:dyDescent="0.25">
      <c r="A33" s="10" t="s">
        <v>93</v>
      </c>
      <c r="B33" s="10" t="s">
        <v>92</v>
      </c>
      <c r="C33" s="10" t="s">
        <v>97</v>
      </c>
      <c r="D33" s="15" t="s">
        <v>179</v>
      </c>
      <c r="E33" s="16">
        <f>114+9.7</f>
        <v>123.7</v>
      </c>
      <c r="F33" s="15"/>
      <c r="G33" s="16">
        <f>114+9.7</f>
        <v>123.7</v>
      </c>
      <c r="H33" s="16">
        <f t="shared" si="0"/>
        <v>0</v>
      </c>
    </row>
    <row r="34" spans="1:8" x14ac:dyDescent="0.25">
      <c r="A34" s="11" t="s">
        <v>23</v>
      </c>
      <c r="B34" s="11" t="s">
        <v>92</v>
      </c>
      <c r="C34" s="11" t="s">
        <v>96</v>
      </c>
      <c r="D34" s="13" t="s">
        <v>261</v>
      </c>
      <c r="E34" s="14">
        <f>245.7-21.1+36.5</f>
        <v>261.10000000000002</v>
      </c>
      <c r="G34" s="14">
        <f>245.7-21.1+36.5</f>
        <v>261.10000000000002</v>
      </c>
      <c r="H34" s="14">
        <f t="shared" si="0"/>
        <v>0</v>
      </c>
    </row>
    <row r="35" spans="1:8" s="10" customFormat="1" x14ac:dyDescent="0.25">
      <c r="A35" s="10" t="s">
        <v>183</v>
      </c>
      <c r="B35" s="10" t="s">
        <v>60</v>
      </c>
      <c r="D35" s="15"/>
      <c r="E35" s="16">
        <f>37.7+1.4</f>
        <v>39.1</v>
      </c>
      <c r="F35" s="15"/>
      <c r="G35" s="16">
        <f>37.7+1.4</f>
        <v>39.1</v>
      </c>
      <c r="H35" s="16">
        <f t="shared" si="0"/>
        <v>0</v>
      </c>
    </row>
    <row r="36" spans="1:8" x14ac:dyDescent="0.25">
      <c r="A36" s="11" t="s">
        <v>130</v>
      </c>
      <c r="B36" s="11" t="s">
        <v>92</v>
      </c>
      <c r="C36" s="11" t="s">
        <v>131</v>
      </c>
      <c r="E36" s="14">
        <f>15.3-2.3</f>
        <v>13</v>
      </c>
      <c r="G36" s="14">
        <f>15.3-2.3</f>
        <v>13</v>
      </c>
      <c r="H36" s="14">
        <f t="shared" si="0"/>
        <v>0</v>
      </c>
    </row>
    <row r="37" spans="1:8" s="10" customFormat="1" x14ac:dyDescent="0.25">
      <c r="A37" s="10" t="s">
        <v>26</v>
      </c>
      <c r="B37" s="10" t="s">
        <v>63</v>
      </c>
      <c r="C37" s="10" t="s">
        <v>90</v>
      </c>
      <c r="D37" s="15"/>
      <c r="E37" s="16">
        <f>182.1+12.8</f>
        <v>194.9</v>
      </c>
      <c r="F37" s="15"/>
      <c r="G37" s="16">
        <f>182.1+12.8</f>
        <v>194.9</v>
      </c>
      <c r="H37" s="16">
        <f t="shared" si="0"/>
        <v>0</v>
      </c>
    </row>
    <row r="38" spans="1:8" x14ac:dyDescent="0.25">
      <c r="A38" s="11" t="s">
        <v>27</v>
      </c>
      <c r="B38" s="11" t="s">
        <v>63</v>
      </c>
      <c r="C38" s="11" t="s">
        <v>90</v>
      </c>
      <c r="E38" s="14">
        <f>192+12.8</f>
        <v>204.8</v>
      </c>
      <c r="G38" s="14">
        <f>192+12.8</f>
        <v>204.8</v>
      </c>
      <c r="H38" s="14">
        <f t="shared" si="0"/>
        <v>0</v>
      </c>
    </row>
    <row r="39" spans="1:8" s="10" customFormat="1" x14ac:dyDescent="0.25">
      <c r="A39" s="10" t="s">
        <v>216</v>
      </c>
      <c r="B39" s="10" t="s">
        <v>63</v>
      </c>
      <c r="C39" s="10" t="s">
        <v>129</v>
      </c>
      <c r="D39" s="15" t="s">
        <v>182</v>
      </c>
      <c r="E39" s="16">
        <v>15.8</v>
      </c>
      <c r="F39" s="15"/>
      <c r="G39" s="16">
        <v>15.8</v>
      </c>
      <c r="H39" s="16">
        <f t="shared" si="0"/>
        <v>0</v>
      </c>
    </row>
    <row r="40" spans="1:8" x14ac:dyDescent="0.25">
      <c r="A40" s="11" t="s">
        <v>217</v>
      </c>
      <c r="B40" s="11" t="s">
        <v>63</v>
      </c>
      <c r="C40" s="11" t="s">
        <v>91</v>
      </c>
      <c r="D40" s="13" t="s">
        <v>218</v>
      </c>
      <c r="E40" s="14">
        <f>147+102.8+13.4</f>
        <v>263.2</v>
      </c>
      <c r="G40" s="14">
        <f>147+102.8+13.4</f>
        <v>263.2</v>
      </c>
      <c r="H40" s="14">
        <f t="shared" si="0"/>
        <v>0</v>
      </c>
    </row>
    <row r="41" spans="1:8" s="10" customFormat="1" x14ac:dyDescent="0.25">
      <c r="A41" s="10" t="s">
        <v>225</v>
      </c>
      <c r="B41" s="10" t="s">
        <v>219</v>
      </c>
      <c r="C41" s="10" t="s">
        <v>220</v>
      </c>
      <c r="D41" s="15" t="s">
        <v>226</v>
      </c>
      <c r="E41" s="16">
        <f>10.2+1.5-7.5</f>
        <v>4.1999999999999993</v>
      </c>
      <c r="F41" s="15"/>
      <c r="G41" s="16">
        <f>10.2+1.5-7.5</f>
        <v>4.1999999999999993</v>
      </c>
      <c r="H41" s="16">
        <f t="shared" si="0"/>
        <v>0</v>
      </c>
    </row>
    <row r="42" spans="1:8" x14ac:dyDescent="0.25">
      <c r="A42" s="11" t="s">
        <v>28</v>
      </c>
      <c r="B42" s="11" t="s">
        <v>123</v>
      </c>
      <c r="C42" s="11" t="s">
        <v>124</v>
      </c>
      <c r="D42" s="13" t="s">
        <v>211</v>
      </c>
      <c r="E42" s="14">
        <f>43+1.8+3.4</f>
        <v>48.199999999999996</v>
      </c>
      <c r="G42" s="14">
        <f>43+1.8+3.4</f>
        <v>48.199999999999996</v>
      </c>
      <c r="H42" s="14">
        <f t="shared" si="0"/>
        <v>0</v>
      </c>
    </row>
    <row r="43" spans="1:8" s="10" customFormat="1" x14ac:dyDescent="0.25">
      <c r="A43" s="10" t="s">
        <v>196</v>
      </c>
      <c r="B43" s="10" t="s">
        <v>132</v>
      </c>
      <c r="C43" s="10" t="s">
        <v>133</v>
      </c>
      <c r="D43" s="15"/>
      <c r="E43" s="16">
        <v>82.5</v>
      </c>
      <c r="F43" s="15"/>
      <c r="G43" s="16">
        <v>82.5</v>
      </c>
      <c r="H43" s="16">
        <f t="shared" si="0"/>
        <v>0</v>
      </c>
    </row>
    <row r="44" spans="1:8" x14ac:dyDescent="0.25">
      <c r="A44" s="11" t="s">
        <v>197</v>
      </c>
      <c r="B44" s="11" t="s">
        <v>132</v>
      </c>
      <c r="C44" s="11" t="s">
        <v>204</v>
      </c>
      <c r="E44" s="14">
        <v>6.4</v>
      </c>
      <c r="G44" s="14">
        <v>6.4</v>
      </c>
      <c r="H44" s="14">
        <f t="shared" si="0"/>
        <v>0</v>
      </c>
    </row>
    <row r="45" spans="1:8" s="39" customFormat="1" x14ac:dyDescent="0.25">
      <c r="A45" s="39" t="s">
        <v>113</v>
      </c>
      <c r="B45" s="39" t="s">
        <v>114</v>
      </c>
      <c r="C45" s="39" t="s">
        <v>115</v>
      </c>
      <c r="D45" s="40" t="s">
        <v>116</v>
      </c>
      <c r="E45" s="41">
        <v>17</v>
      </c>
      <c r="F45" s="40"/>
      <c r="G45" s="41">
        <v>17</v>
      </c>
      <c r="H45" s="16">
        <f t="shared" si="0"/>
        <v>0</v>
      </c>
    </row>
    <row r="46" spans="1:8" x14ac:dyDescent="0.25">
      <c r="A46" s="11" t="s">
        <v>98</v>
      </c>
      <c r="B46" s="11" t="s">
        <v>80</v>
      </c>
      <c r="C46" s="11" t="s">
        <v>102</v>
      </c>
      <c r="D46" s="13" t="s">
        <v>213</v>
      </c>
      <c r="E46" s="14">
        <f>94.6+9.6</f>
        <v>104.19999999999999</v>
      </c>
      <c r="G46" s="14">
        <f>94.6+9.6</f>
        <v>104.19999999999999</v>
      </c>
      <c r="H46" s="14">
        <f t="shared" si="0"/>
        <v>0</v>
      </c>
    </row>
    <row r="47" spans="1:8" s="39" customFormat="1" x14ac:dyDescent="0.25">
      <c r="A47" s="39" t="s">
        <v>205</v>
      </c>
      <c r="B47" s="39" t="s">
        <v>80</v>
      </c>
      <c r="C47" s="39" t="s">
        <v>206</v>
      </c>
      <c r="D47" s="40" t="s">
        <v>224</v>
      </c>
      <c r="E47" s="41">
        <v>26.3</v>
      </c>
      <c r="F47" s="40"/>
      <c r="G47" s="41">
        <v>26.3</v>
      </c>
      <c r="H47" s="16">
        <f t="shared" si="0"/>
        <v>0</v>
      </c>
    </row>
    <row r="48" spans="1:8" x14ac:dyDescent="0.25">
      <c r="A48" s="11" t="s">
        <v>208</v>
      </c>
      <c r="B48" s="11" t="s">
        <v>80</v>
      </c>
      <c r="C48" s="11" t="s">
        <v>209</v>
      </c>
      <c r="E48" s="14">
        <v>0</v>
      </c>
      <c r="G48" s="14">
        <v>0</v>
      </c>
      <c r="H48" s="14">
        <f t="shared" si="0"/>
        <v>0</v>
      </c>
    </row>
    <row r="49" spans="1:249" s="39" customFormat="1" x14ac:dyDescent="0.25">
      <c r="A49" s="39" t="s">
        <v>99</v>
      </c>
      <c r="B49" s="39" t="s">
        <v>80</v>
      </c>
      <c r="C49" s="39" t="s">
        <v>100</v>
      </c>
      <c r="D49" s="40" t="s">
        <v>101</v>
      </c>
      <c r="E49" s="41">
        <v>52.6</v>
      </c>
      <c r="F49" s="40"/>
      <c r="G49" s="41">
        <v>52.6</v>
      </c>
      <c r="H49" s="16">
        <f t="shared" si="0"/>
        <v>0</v>
      </c>
    </row>
    <row r="50" spans="1:249" x14ac:dyDescent="0.25">
      <c r="A50" s="11" t="s">
        <v>207</v>
      </c>
      <c r="B50" s="11" t="s">
        <v>80</v>
      </c>
      <c r="C50" s="11" t="s">
        <v>221</v>
      </c>
      <c r="D50" s="13" t="s">
        <v>222</v>
      </c>
      <c r="E50" s="14">
        <f>14.4+21.3</f>
        <v>35.700000000000003</v>
      </c>
      <c r="G50" s="14">
        <f>14.4+21.3</f>
        <v>35.700000000000003</v>
      </c>
      <c r="H50" s="14">
        <f t="shared" si="0"/>
        <v>0</v>
      </c>
    </row>
    <row r="51" spans="1:249" s="10" customFormat="1" x14ac:dyDescent="0.25">
      <c r="A51" s="10" t="s">
        <v>108</v>
      </c>
      <c r="B51" s="10" t="s">
        <v>117</v>
      </c>
      <c r="C51" s="10" t="s">
        <v>118</v>
      </c>
      <c r="D51" s="15"/>
      <c r="E51" s="16">
        <v>66.599999999999994</v>
      </c>
      <c r="F51" s="15"/>
      <c r="G51" s="16">
        <v>66.599999999999994</v>
      </c>
      <c r="H51" s="16">
        <f t="shared" si="0"/>
        <v>0</v>
      </c>
    </row>
    <row r="52" spans="1:249" x14ac:dyDescent="0.25">
      <c r="A52" s="11" t="s">
        <v>109</v>
      </c>
      <c r="B52" s="11" t="s">
        <v>56</v>
      </c>
      <c r="C52" s="12" t="s">
        <v>57</v>
      </c>
      <c r="E52" s="14">
        <f>429.1+23.7+5.5+670.4+20.6</f>
        <v>1149.3</v>
      </c>
      <c r="G52" s="14">
        <f>429.1+23.7+5.5+670.4+20.6</f>
        <v>1149.3</v>
      </c>
      <c r="H52" s="14">
        <f t="shared" si="0"/>
        <v>0</v>
      </c>
    </row>
    <row r="53" spans="1:249" s="10" customFormat="1" x14ac:dyDescent="0.25">
      <c r="A53" s="10" t="s">
        <v>107</v>
      </c>
      <c r="B53" s="10" t="s">
        <v>111</v>
      </c>
      <c r="C53" s="10" t="s">
        <v>112</v>
      </c>
      <c r="D53" s="15" t="s">
        <v>214</v>
      </c>
      <c r="E53" s="16">
        <f>649.4+966.8</f>
        <v>1616.1999999999998</v>
      </c>
      <c r="F53" s="15"/>
      <c r="G53" s="16">
        <f>649.4+966.8</f>
        <v>1616.1999999999998</v>
      </c>
      <c r="H53" s="16">
        <f t="shared" si="0"/>
        <v>0</v>
      </c>
    </row>
    <row r="54" spans="1:249" x14ac:dyDescent="0.25">
      <c r="A54" s="11" t="s">
        <v>198</v>
      </c>
      <c r="B54" s="11" t="s">
        <v>199</v>
      </c>
      <c r="C54" s="11" t="s">
        <v>200</v>
      </c>
      <c r="E54" s="14">
        <f>164.2-2</f>
        <v>162.19999999999999</v>
      </c>
      <c r="G54" s="14">
        <f>164.2-2</f>
        <v>162.19999999999999</v>
      </c>
      <c r="H54" s="14">
        <f t="shared" si="0"/>
        <v>0</v>
      </c>
    </row>
    <row r="55" spans="1:249" s="39" customFormat="1" x14ac:dyDescent="0.25">
      <c r="A55" s="39" t="s">
        <v>212</v>
      </c>
      <c r="B55" s="39" t="s">
        <v>202</v>
      </c>
      <c r="C55" s="39" t="s">
        <v>203</v>
      </c>
      <c r="D55" s="40" t="s">
        <v>227</v>
      </c>
      <c r="E55" s="41">
        <f>97.5-9.5+11.8</f>
        <v>99.8</v>
      </c>
      <c r="F55" s="40"/>
      <c r="G55" s="41">
        <f>97.5-9.5+11.8</f>
        <v>99.8</v>
      </c>
      <c r="H55" s="16">
        <f t="shared" si="0"/>
        <v>0</v>
      </c>
    </row>
    <row r="56" spans="1:249" x14ac:dyDescent="0.25">
      <c r="A56" s="3" t="s">
        <v>25</v>
      </c>
      <c r="E56" s="2">
        <f>SUM(E2:E55)</f>
        <v>14469.800000000003</v>
      </c>
      <c r="F56" s="1"/>
      <c r="G56" s="2">
        <f>SUM(G2:G55)</f>
        <v>14615.000000000004</v>
      </c>
      <c r="H56" s="2">
        <f>SUM(H2:H55)</f>
        <v>-145.19999999999999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</row>
    <row r="57" spans="1:249" s="10" customFormat="1" x14ac:dyDescent="0.25">
      <c r="D57" s="15"/>
      <c r="E57" s="6">
        <f>E56-SUM(E42:E55)-E30</f>
        <v>10619.600000000002</v>
      </c>
      <c r="F57" s="7" t="s">
        <v>37</v>
      </c>
      <c r="G57" s="6">
        <f>G56-SUM(G42:G55)-G30</f>
        <v>10764.800000000003</v>
      </c>
      <c r="H57" s="16"/>
    </row>
    <row r="59" spans="1:249" s="10" customFormat="1" x14ac:dyDescent="0.25">
      <c r="D59" s="15"/>
      <c r="E59" s="48">
        <f>SUM(E17:E21)</f>
        <v>2030.1</v>
      </c>
      <c r="F59" s="30" t="s">
        <v>33</v>
      </c>
      <c r="G59" s="48">
        <f>SUM(G17:G21)</f>
        <v>2030.1</v>
      </c>
      <c r="H59" s="48">
        <f>SUM(H17:H21)</f>
        <v>0</v>
      </c>
    </row>
    <row r="60" spans="1:249" x14ac:dyDescent="0.25">
      <c r="E60" s="2">
        <f>SUM(E17:E26)+E31+E50</f>
        <v>4620.8999999999996</v>
      </c>
      <c r="F60" s="31" t="s">
        <v>34</v>
      </c>
      <c r="G60" s="2">
        <f>SUM(G17:G26)+G31+G50</f>
        <v>4620.8999999999996</v>
      </c>
      <c r="H60" s="2">
        <f>SUM(H17:H26)+H31+H50</f>
        <v>0</v>
      </c>
    </row>
    <row r="61" spans="1:249" s="10" customFormat="1" x14ac:dyDescent="0.25">
      <c r="D61" s="15"/>
      <c r="E61" s="48">
        <f>SUM(E27:E29)</f>
        <v>713.3</v>
      </c>
      <c r="F61" s="32" t="s">
        <v>35</v>
      </c>
      <c r="G61" s="48">
        <f>SUM(G27:G29)</f>
        <v>713.3</v>
      </c>
      <c r="H61" s="48">
        <f>SUM(H27:H29)</f>
        <v>0</v>
      </c>
    </row>
    <row r="62" spans="1:249" x14ac:dyDescent="0.25">
      <c r="E62" s="2">
        <f>SUM(E37:E41)</f>
        <v>682.90000000000009</v>
      </c>
      <c r="F62" s="31" t="s">
        <v>36</v>
      </c>
      <c r="G62" s="2">
        <f>SUM(G37:G41)</f>
        <v>682.90000000000009</v>
      </c>
      <c r="H62" s="2">
        <f>SUM(H37:H41)</f>
        <v>0</v>
      </c>
    </row>
    <row r="63" spans="1:249" s="10" customFormat="1" x14ac:dyDescent="0.25">
      <c r="D63" s="15"/>
      <c r="E63" s="16"/>
      <c r="F63" s="15"/>
      <c r="G63" s="16"/>
      <c r="H63" s="16"/>
    </row>
    <row r="64" spans="1:249" x14ac:dyDescent="0.25">
      <c r="A64" s="42" t="s">
        <v>262</v>
      </c>
    </row>
    <row r="65" spans="1:8" s="39" customFormat="1" x14ac:dyDescent="0.25">
      <c r="A65" s="46" t="s">
        <v>201</v>
      </c>
      <c r="B65" s="39" t="s">
        <v>199</v>
      </c>
      <c r="C65" s="39" t="s">
        <v>240</v>
      </c>
      <c r="D65" s="40"/>
      <c r="E65" s="41">
        <v>2110</v>
      </c>
      <c r="F65" s="40"/>
      <c r="G65" s="41">
        <v>2110</v>
      </c>
      <c r="H65" s="16">
        <f>E65-G65</f>
        <v>0</v>
      </c>
    </row>
    <row r="66" spans="1:8" x14ac:dyDescent="0.25">
      <c r="A66" s="43" t="s">
        <v>25</v>
      </c>
      <c r="E66" s="2">
        <f>E56+E65</f>
        <v>16579.800000000003</v>
      </c>
      <c r="G66" s="2">
        <f>G56+G65</f>
        <v>16725.000000000004</v>
      </c>
      <c r="H66" s="2">
        <f>H56+H65</f>
        <v>-145.19999999999999</v>
      </c>
    </row>
    <row r="67" spans="1:8" s="39" customFormat="1" x14ac:dyDescent="0.25">
      <c r="A67" s="47"/>
      <c r="D67" s="40"/>
      <c r="E67" s="41"/>
      <c r="F67" s="40"/>
      <c r="G67" s="41"/>
      <c r="H67" s="41"/>
    </row>
    <row r="68" spans="1:8" x14ac:dyDescent="0.25">
      <c r="A68" s="42" t="s">
        <v>260</v>
      </c>
    </row>
    <row r="69" spans="1:8" s="39" customFormat="1" x14ac:dyDescent="0.25">
      <c r="A69" s="46" t="s">
        <v>245</v>
      </c>
      <c r="B69" s="39" t="s">
        <v>56</v>
      </c>
      <c r="C69" s="39" t="s">
        <v>241</v>
      </c>
      <c r="D69" s="40"/>
      <c r="E69" s="41">
        <f>279.5+279.4</f>
        <v>558.9</v>
      </c>
      <c r="F69" s="40"/>
      <c r="G69" s="41">
        <f>279.5+279.4</f>
        <v>558.9</v>
      </c>
      <c r="H69" s="16">
        <f t="shared" ref="H69:H75" si="1">E69-G69</f>
        <v>0</v>
      </c>
    </row>
    <row r="70" spans="1:8" x14ac:dyDescent="0.25">
      <c r="A70" s="42" t="s">
        <v>246</v>
      </c>
      <c r="B70" s="11" t="s">
        <v>242</v>
      </c>
      <c r="C70" s="11" t="s">
        <v>244</v>
      </c>
      <c r="E70" s="14">
        <f>50+50.5</f>
        <v>100.5</v>
      </c>
      <c r="G70" s="14">
        <f>50+50.5</f>
        <v>100.5</v>
      </c>
      <c r="H70" s="14">
        <f t="shared" si="1"/>
        <v>0</v>
      </c>
    </row>
    <row r="71" spans="1:8" s="39" customFormat="1" x14ac:dyDescent="0.25">
      <c r="A71" s="46" t="s">
        <v>247</v>
      </c>
      <c r="B71" s="39" t="s">
        <v>242</v>
      </c>
      <c r="C71" s="39" t="s">
        <v>243</v>
      </c>
      <c r="D71" s="40"/>
      <c r="E71" s="41">
        <v>73.099999999999994</v>
      </c>
      <c r="F71" s="40"/>
      <c r="G71" s="41">
        <v>73.099999999999994</v>
      </c>
      <c r="H71" s="16">
        <f t="shared" si="1"/>
        <v>0</v>
      </c>
    </row>
    <row r="72" spans="1:8" x14ac:dyDescent="0.25">
      <c r="A72" s="42" t="s">
        <v>248</v>
      </c>
      <c r="B72" s="11" t="s">
        <v>202</v>
      </c>
      <c r="C72" s="11" t="s">
        <v>249</v>
      </c>
      <c r="D72" s="13" t="s">
        <v>255</v>
      </c>
      <c r="E72" s="14">
        <v>160</v>
      </c>
      <c r="G72" s="14">
        <v>160</v>
      </c>
      <c r="H72" s="14">
        <f t="shared" si="1"/>
        <v>0</v>
      </c>
    </row>
    <row r="73" spans="1:8" s="39" customFormat="1" x14ac:dyDescent="0.25">
      <c r="A73" s="46" t="s">
        <v>248</v>
      </c>
      <c r="B73" s="39" t="s">
        <v>202</v>
      </c>
      <c r="C73" s="39" t="s">
        <v>250</v>
      </c>
      <c r="D73" s="40" t="s">
        <v>254</v>
      </c>
      <c r="E73" s="41">
        <v>89.3</v>
      </c>
      <c r="F73" s="40"/>
      <c r="G73" s="41">
        <v>89.3</v>
      </c>
      <c r="H73" s="16">
        <f t="shared" si="1"/>
        <v>0</v>
      </c>
    </row>
    <row r="74" spans="1:8" x14ac:dyDescent="0.25">
      <c r="A74" s="42" t="s">
        <v>248</v>
      </c>
      <c r="B74" s="11" t="s">
        <v>202</v>
      </c>
      <c r="C74" s="11" t="s">
        <v>253</v>
      </c>
      <c r="D74" s="13" t="s">
        <v>252</v>
      </c>
      <c r="E74" s="14">
        <v>16.600000000000001</v>
      </c>
      <c r="G74" s="14">
        <v>16.600000000000001</v>
      </c>
      <c r="H74" s="14">
        <f t="shared" si="1"/>
        <v>0</v>
      </c>
    </row>
    <row r="75" spans="1:8" s="39" customFormat="1" x14ac:dyDescent="0.25">
      <c r="A75" s="46" t="s">
        <v>248</v>
      </c>
      <c r="B75" s="39" t="s">
        <v>256</v>
      </c>
      <c r="C75" s="39" t="s">
        <v>257</v>
      </c>
      <c r="D75" s="40" t="s">
        <v>251</v>
      </c>
      <c r="E75" s="41">
        <v>85</v>
      </c>
      <c r="F75" s="40"/>
      <c r="G75" s="41">
        <v>85</v>
      </c>
      <c r="H75" s="16">
        <f t="shared" si="1"/>
        <v>0</v>
      </c>
    </row>
    <row r="76" spans="1:8" x14ac:dyDescent="0.25">
      <c r="A76" s="43" t="s">
        <v>258</v>
      </c>
      <c r="E76" s="2">
        <f>SUM(E69:E75)</f>
        <v>1083.4000000000001</v>
      </c>
      <c r="G76" s="2">
        <f>SUM(G69:G75)</f>
        <v>1083.4000000000001</v>
      </c>
      <c r="H76" s="2">
        <f>SUM(H69:H75)</f>
        <v>0</v>
      </c>
    </row>
    <row r="77" spans="1:8" s="39" customFormat="1" x14ac:dyDescent="0.25">
      <c r="A77" s="44" t="s">
        <v>25</v>
      </c>
      <c r="D77" s="40"/>
      <c r="E77" s="45">
        <f>E66+E76</f>
        <v>17663.200000000004</v>
      </c>
      <c r="F77" s="40"/>
      <c r="G77" s="45">
        <f>G66+G76</f>
        <v>17808.400000000005</v>
      </c>
      <c r="H77" s="45">
        <f>H66+H76</f>
        <v>-145.19999999999999</v>
      </c>
    </row>
    <row r="78" spans="1:8" x14ac:dyDescent="0.25">
      <c r="A78" s="43"/>
      <c r="E78" s="2"/>
    </row>
    <row r="79" spans="1:8" s="39" customFormat="1" x14ac:dyDescent="0.25">
      <c r="A79" s="47" t="s">
        <v>32</v>
      </c>
      <c r="D79" s="40"/>
      <c r="E79" s="45"/>
      <c r="F79" s="40"/>
      <c r="G79" s="41"/>
      <c r="H79" s="41"/>
    </row>
    <row r="81" spans="4:5" x14ac:dyDescent="0.25">
      <c r="D81" s="11"/>
      <c r="E81" s="11"/>
    </row>
    <row r="82" spans="4:5" x14ac:dyDescent="0.25">
      <c r="D82" s="11"/>
      <c r="E82" s="11"/>
    </row>
    <row r="84" spans="4:5" x14ac:dyDescent="0.25">
      <c r="D84" s="11"/>
      <c r="E84" s="11"/>
    </row>
    <row r="85" spans="4:5" x14ac:dyDescent="0.25">
      <c r="D85" s="11"/>
      <c r="E85" s="11"/>
    </row>
    <row r="86" spans="4:5" x14ac:dyDescent="0.25">
      <c r="D86" s="11"/>
      <c r="E86" s="11"/>
    </row>
    <row r="88" spans="4:5" x14ac:dyDescent="0.25">
      <c r="D88" s="11"/>
      <c r="E88" s="11"/>
    </row>
    <row r="89" spans="4:5" x14ac:dyDescent="0.25">
      <c r="D89" s="11"/>
      <c r="E89" s="11"/>
    </row>
    <row r="90" spans="4:5" x14ac:dyDescent="0.25">
      <c r="D90" s="11"/>
      <c r="E90" s="11"/>
    </row>
  </sheetData>
  <hyperlinks>
    <hyperlink ref="A79" r:id="rId1" xr:uid="{D5BB9D3B-BAD1-479B-9AC7-C62B65C8C26C}"/>
  </hyperlinks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2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90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G77" sqref="G77:H77"/>
    </sheetView>
  </sheetViews>
  <sheetFormatPr baseColWidth="10" defaultRowHeight="13.2" x14ac:dyDescent="0.25"/>
  <cols>
    <col min="1" max="1" width="29.44140625" style="11" bestFit="1" customWidth="1"/>
    <col min="2" max="2" width="17.88671875" style="11" customWidth="1"/>
    <col min="3" max="3" width="77.5546875" style="11" bestFit="1" customWidth="1"/>
    <col min="4" max="4" width="38.21875" style="13" customWidth="1"/>
    <col min="5" max="5" width="14.44140625" style="14" customWidth="1"/>
    <col min="6" max="6" width="31.5546875" style="13" customWidth="1"/>
    <col min="7" max="7" width="20.44140625" style="14" customWidth="1"/>
    <col min="8" max="8" width="17.5546875" style="14" customWidth="1"/>
    <col min="9" max="250" width="11.5546875" style="11" customWidth="1"/>
    <col min="251" max="16384" width="11.5546875" style="11"/>
  </cols>
  <sheetData>
    <row r="1" spans="1:249" s="10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259</v>
      </c>
      <c r="G1" s="5" t="s">
        <v>31</v>
      </c>
      <c r="H1" s="5" t="s">
        <v>30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pans="1:249" x14ac:dyDescent="0.25">
      <c r="A2" s="11" t="s">
        <v>5</v>
      </c>
      <c r="B2" s="11" t="s">
        <v>56</v>
      </c>
      <c r="C2" s="12" t="s">
        <v>57</v>
      </c>
      <c r="D2" s="13" t="s">
        <v>210</v>
      </c>
      <c r="E2" s="14">
        <f>2090+3.9+10.9-9.3</f>
        <v>2095.5</v>
      </c>
      <c r="G2" s="14">
        <f>2090+3.9+10.9-9.3</f>
        <v>2095.5</v>
      </c>
      <c r="H2" s="14">
        <f t="shared" ref="H2:H33" si="0">E2-G2</f>
        <v>0</v>
      </c>
    </row>
    <row r="3" spans="1:249" s="10" customFormat="1" x14ac:dyDescent="0.25">
      <c r="A3" s="10" t="s">
        <v>6</v>
      </c>
      <c r="B3" s="10" t="s">
        <v>60</v>
      </c>
      <c r="C3" s="10" t="s">
        <v>58</v>
      </c>
      <c r="D3" s="15" t="s">
        <v>59</v>
      </c>
      <c r="E3" s="16">
        <f>792.1</f>
        <v>792.1</v>
      </c>
      <c r="F3" s="15"/>
      <c r="G3" s="16">
        <f>792.1</f>
        <v>792.1</v>
      </c>
      <c r="H3" s="16">
        <f t="shared" si="0"/>
        <v>0</v>
      </c>
    </row>
    <row r="4" spans="1:249" x14ac:dyDescent="0.25">
      <c r="A4" s="11" t="s">
        <v>39</v>
      </c>
      <c r="B4" s="11" t="s">
        <v>63</v>
      </c>
      <c r="C4" s="11" t="s">
        <v>64</v>
      </c>
      <c r="D4" s="13" t="s">
        <v>121</v>
      </c>
      <c r="E4" s="14">
        <v>33.9</v>
      </c>
      <c r="G4" s="14">
        <v>33.9</v>
      </c>
      <c r="H4" s="14">
        <f t="shared" si="0"/>
        <v>0</v>
      </c>
    </row>
    <row r="5" spans="1:249" s="10" customFormat="1" x14ac:dyDescent="0.25">
      <c r="A5" s="10" t="s">
        <v>40</v>
      </c>
      <c r="B5" s="10" t="s">
        <v>63</v>
      </c>
      <c r="C5" s="10" t="s">
        <v>65</v>
      </c>
      <c r="D5" s="15" t="s">
        <v>41</v>
      </c>
      <c r="E5" s="16">
        <v>38.4</v>
      </c>
      <c r="F5" s="15"/>
      <c r="G5" s="16">
        <v>38.4</v>
      </c>
      <c r="H5" s="16">
        <f t="shared" si="0"/>
        <v>0</v>
      </c>
    </row>
    <row r="6" spans="1:249" x14ac:dyDescent="0.25">
      <c r="A6" s="11" t="s">
        <v>127</v>
      </c>
      <c r="B6" s="11" t="s">
        <v>63</v>
      </c>
      <c r="C6" s="11" t="s">
        <v>66</v>
      </c>
      <c r="D6" s="13" t="s">
        <v>68</v>
      </c>
      <c r="E6" s="14">
        <v>32.1</v>
      </c>
      <c r="G6" s="14">
        <v>32.1</v>
      </c>
      <c r="H6" s="14">
        <f t="shared" si="0"/>
        <v>0</v>
      </c>
    </row>
    <row r="7" spans="1:249" s="10" customFormat="1" x14ac:dyDescent="0.25">
      <c r="A7" s="10" t="s">
        <v>29</v>
      </c>
      <c r="B7" s="10" t="s">
        <v>63</v>
      </c>
      <c r="C7" s="10" t="s">
        <v>67</v>
      </c>
      <c r="D7" s="15" t="s">
        <v>128</v>
      </c>
      <c r="E7" s="16">
        <f>3.4+13.6</f>
        <v>17</v>
      </c>
      <c r="F7" s="15"/>
      <c r="G7" s="16">
        <f>3.4+13.6</f>
        <v>17</v>
      </c>
      <c r="H7" s="16">
        <f t="shared" si="0"/>
        <v>0</v>
      </c>
    </row>
    <row r="8" spans="1:249" x14ac:dyDescent="0.25">
      <c r="A8" s="11" t="s">
        <v>7</v>
      </c>
      <c r="B8" s="11" t="s">
        <v>63</v>
      </c>
      <c r="C8" s="11" t="s">
        <v>69</v>
      </c>
      <c r="D8" s="13" t="s">
        <v>181</v>
      </c>
      <c r="E8" s="14">
        <f>150.8-24.4+12.5</f>
        <v>138.9</v>
      </c>
      <c r="G8" s="14">
        <f>150.8-24.4+12.5</f>
        <v>138.9</v>
      </c>
      <c r="H8" s="14">
        <f t="shared" si="0"/>
        <v>0</v>
      </c>
    </row>
    <row r="9" spans="1:249" s="10" customFormat="1" x14ac:dyDescent="0.25">
      <c r="A9" s="10" t="s">
        <v>8</v>
      </c>
      <c r="B9" s="10" t="s">
        <v>63</v>
      </c>
      <c r="C9" s="10" t="s">
        <v>70</v>
      </c>
      <c r="D9" s="15" t="s">
        <v>71</v>
      </c>
      <c r="E9" s="16">
        <v>226.8</v>
      </c>
      <c r="F9" s="15"/>
      <c r="G9" s="16">
        <v>226.8</v>
      </c>
      <c r="H9" s="16">
        <f t="shared" si="0"/>
        <v>0</v>
      </c>
    </row>
    <row r="10" spans="1:249" x14ac:dyDescent="0.25">
      <c r="A10" s="11" t="s">
        <v>9</v>
      </c>
      <c r="B10" s="11" t="s">
        <v>74</v>
      </c>
      <c r="C10" s="11" t="s">
        <v>78</v>
      </c>
      <c r="D10" s="13" t="s">
        <v>79</v>
      </c>
      <c r="E10" s="14">
        <v>57.4</v>
      </c>
      <c r="G10" s="14">
        <v>57.4</v>
      </c>
      <c r="H10" s="14">
        <f t="shared" si="0"/>
        <v>0</v>
      </c>
    </row>
    <row r="11" spans="1:249" s="10" customFormat="1" x14ac:dyDescent="0.25">
      <c r="A11" s="10" t="s">
        <v>126</v>
      </c>
      <c r="B11" s="10" t="s">
        <v>63</v>
      </c>
      <c r="C11" s="10" t="s">
        <v>72</v>
      </c>
      <c r="D11" s="15"/>
      <c r="E11" s="16">
        <v>38.5</v>
      </c>
      <c r="F11" s="15"/>
      <c r="G11" s="16">
        <v>38.5</v>
      </c>
      <c r="H11" s="16">
        <f t="shared" si="0"/>
        <v>0</v>
      </c>
    </row>
    <row r="12" spans="1:249" x14ac:dyDescent="0.25">
      <c r="A12" s="11" t="s">
        <v>10</v>
      </c>
      <c r="B12" s="11" t="s">
        <v>63</v>
      </c>
      <c r="C12" s="11" t="s">
        <v>10</v>
      </c>
      <c r="D12" s="13" t="s">
        <v>38</v>
      </c>
      <c r="E12" s="14">
        <v>28.7</v>
      </c>
      <c r="G12" s="14">
        <v>28.7</v>
      </c>
      <c r="H12" s="14">
        <f t="shared" si="0"/>
        <v>0</v>
      </c>
    </row>
    <row r="13" spans="1:249" s="10" customFormat="1" x14ac:dyDescent="0.25">
      <c r="A13" s="10" t="s">
        <v>11</v>
      </c>
      <c r="B13" s="10" t="s">
        <v>63</v>
      </c>
      <c r="C13" s="10" t="s">
        <v>73</v>
      </c>
      <c r="D13" s="15" t="s">
        <v>180</v>
      </c>
      <c r="E13" s="16">
        <f>231.5-13.9+7.3</f>
        <v>224.9</v>
      </c>
      <c r="F13" s="15"/>
      <c r="G13" s="16">
        <f>231.5-13.9+7.3</f>
        <v>224.9</v>
      </c>
      <c r="H13" s="16">
        <f t="shared" si="0"/>
        <v>0</v>
      </c>
    </row>
    <row r="14" spans="1:249" x14ac:dyDescent="0.25">
      <c r="A14" s="11" t="s">
        <v>12</v>
      </c>
      <c r="B14" s="11" t="s">
        <v>74</v>
      </c>
      <c r="C14" s="11" t="s">
        <v>76</v>
      </c>
      <c r="D14" s="13" t="s">
        <v>77</v>
      </c>
      <c r="E14" s="14">
        <v>165.1</v>
      </c>
      <c r="G14" s="14">
        <v>165.1</v>
      </c>
      <c r="H14" s="14">
        <f t="shared" si="0"/>
        <v>0</v>
      </c>
    </row>
    <row r="15" spans="1:249" s="10" customFormat="1" x14ac:dyDescent="0.25">
      <c r="A15" s="10" t="s">
        <v>234</v>
      </c>
      <c r="B15" s="10" t="s">
        <v>119</v>
      </c>
      <c r="C15" s="10" t="s">
        <v>120</v>
      </c>
      <c r="D15" s="15" t="s">
        <v>237</v>
      </c>
      <c r="E15" s="16">
        <v>35.1</v>
      </c>
      <c r="F15" s="15"/>
      <c r="G15" s="16">
        <v>35.1</v>
      </c>
      <c r="H15" s="16">
        <f t="shared" si="0"/>
        <v>0</v>
      </c>
    </row>
    <row r="16" spans="1:249" x14ac:dyDescent="0.25">
      <c r="A16" s="11" t="s">
        <v>235</v>
      </c>
      <c r="B16" s="11" t="s">
        <v>119</v>
      </c>
      <c r="C16" s="11" t="s">
        <v>120</v>
      </c>
      <c r="D16" s="13" t="s">
        <v>236</v>
      </c>
      <c r="E16" s="14">
        <v>35.200000000000003</v>
      </c>
      <c r="G16" s="14">
        <v>35.200000000000003</v>
      </c>
      <c r="H16" s="14">
        <f t="shared" si="0"/>
        <v>0</v>
      </c>
    </row>
    <row r="17" spans="1:8" s="39" customFormat="1" x14ac:dyDescent="0.25">
      <c r="A17" s="39" t="s">
        <v>13</v>
      </c>
      <c r="B17" s="39" t="s">
        <v>80</v>
      </c>
      <c r="C17" s="39" t="s">
        <v>81</v>
      </c>
      <c r="D17" s="40" t="s">
        <v>223</v>
      </c>
      <c r="E17" s="41">
        <f>489.1+2.3</f>
        <v>491.40000000000003</v>
      </c>
      <c r="F17" s="40"/>
      <c r="G17" s="41">
        <f>489.1+2.3</f>
        <v>491.40000000000003</v>
      </c>
      <c r="H17" s="16">
        <f t="shared" si="0"/>
        <v>0</v>
      </c>
    </row>
    <row r="18" spans="1:8" x14ac:dyDescent="0.25">
      <c r="A18" s="11" t="s">
        <v>14</v>
      </c>
      <c r="B18" s="11" t="s">
        <v>63</v>
      </c>
      <c r="C18" s="11" t="s">
        <v>83</v>
      </c>
      <c r="D18" s="13" t="s">
        <v>84</v>
      </c>
      <c r="E18" s="14">
        <v>309.10000000000002</v>
      </c>
      <c r="G18" s="14">
        <v>309.10000000000002</v>
      </c>
      <c r="H18" s="14">
        <f t="shared" si="0"/>
        <v>0</v>
      </c>
    </row>
    <row r="19" spans="1:8" s="39" customFormat="1" x14ac:dyDescent="0.25">
      <c r="A19" s="39" t="s">
        <v>15</v>
      </c>
      <c r="B19" s="39" t="s">
        <v>85</v>
      </c>
      <c r="C19" s="39" t="s">
        <v>86</v>
      </c>
      <c r="D19" s="40" t="s">
        <v>176</v>
      </c>
      <c r="E19" s="41">
        <f>224.5+75.6</f>
        <v>300.10000000000002</v>
      </c>
      <c r="F19" s="40"/>
      <c r="G19" s="41">
        <f>224.5+75.6</f>
        <v>300.10000000000002</v>
      </c>
      <c r="H19" s="41">
        <f t="shared" si="0"/>
        <v>0</v>
      </c>
    </row>
    <row r="20" spans="1:8" x14ac:dyDescent="0.25">
      <c r="A20" s="11" t="s">
        <v>16</v>
      </c>
      <c r="B20" s="11" t="s">
        <v>85</v>
      </c>
      <c r="C20" s="11" t="s">
        <v>103</v>
      </c>
      <c r="D20" s="13" t="s">
        <v>228</v>
      </c>
      <c r="E20" s="14">
        <f>68-1.9+2.1-1+1.1</f>
        <v>68.299999999999983</v>
      </c>
      <c r="G20" s="14">
        <f>68-1.9+2.1-1+1.1</f>
        <v>68.299999999999983</v>
      </c>
      <c r="H20" s="14">
        <f t="shared" si="0"/>
        <v>0</v>
      </c>
    </row>
    <row r="21" spans="1:8" s="39" customFormat="1" x14ac:dyDescent="0.25">
      <c r="A21" s="39" t="s">
        <v>17</v>
      </c>
      <c r="B21" s="39" t="s">
        <v>42</v>
      </c>
      <c r="C21" s="39" t="s">
        <v>43</v>
      </c>
      <c r="D21" s="40" t="s">
        <v>82</v>
      </c>
      <c r="E21" s="41">
        <f>430.4+430.8</f>
        <v>861.2</v>
      </c>
      <c r="F21" s="40"/>
      <c r="G21" s="41">
        <f>430.4+430.8</f>
        <v>861.2</v>
      </c>
      <c r="H21" s="41">
        <f t="shared" si="0"/>
        <v>0</v>
      </c>
    </row>
    <row r="22" spans="1:8" x14ac:dyDescent="0.25">
      <c r="A22" s="11" t="s">
        <v>230</v>
      </c>
      <c r="B22" s="11" t="s">
        <v>231</v>
      </c>
      <c r="C22" s="11" t="s">
        <v>232</v>
      </c>
      <c r="D22" s="13" t="s">
        <v>233</v>
      </c>
      <c r="E22" s="14">
        <f>7.4-7.1</f>
        <v>0.30000000000000071</v>
      </c>
      <c r="G22" s="14">
        <f>7.4-7.1</f>
        <v>0.30000000000000071</v>
      </c>
      <c r="H22" s="14">
        <f t="shared" si="0"/>
        <v>0</v>
      </c>
    </row>
    <row r="23" spans="1:8" s="10" customFormat="1" x14ac:dyDescent="0.25">
      <c r="A23" s="10" t="s">
        <v>52</v>
      </c>
      <c r="B23" s="10" t="s">
        <v>104</v>
      </c>
      <c r="C23" s="10" t="s">
        <v>105</v>
      </c>
      <c r="D23" s="15" t="s">
        <v>229</v>
      </c>
      <c r="E23" s="16">
        <v>9.5</v>
      </c>
      <c r="F23" s="15"/>
      <c r="G23" s="16">
        <v>9.5</v>
      </c>
      <c r="H23" s="16">
        <f t="shared" si="0"/>
        <v>0</v>
      </c>
    </row>
    <row r="24" spans="1:8" x14ac:dyDescent="0.25">
      <c r="A24" s="11" t="s">
        <v>53</v>
      </c>
      <c r="B24" s="11" t="s">
        <v>231</v>
      </c>
      <c r="D24" s="13" t="s">
        <v>238</v>
      </c>
      <c r="E24" s="14">
        <f>2320-2180+2510-2360</f>
        <v>290</v>
      </c>
      <c r="G24" s="14">
        <f>2320-2180+2510-2360</f>
        <v>290</v>
      </c>
      <c r="H24" s="14">
        <f t="shared" si="0"/>
        <v>0</v>
      </c>
    </row>
    <row r="25" spans="1:8" s="10" customFormat="1" x14ac:dyDescent="0.25">
      <c r="A25" s="10" t="s">
        <v>24</v>
      </c>
      <c r="D25" s="15" t="s">
        <v>239</v>
      </c>
      <c r="E25" s="16">
        <f>2340-2320+2520-2510</f>
        <v>30</v>
      </c>
      <c r="F25" s="15"/>
      <c r="G25" s="16">
        <f>2340-2320+2520-2510</f>
        <v>30</v>
      </c>
      <c r="H25" s="16">
        <f t="shared" si="0"/>
        <v>0</v>
      </c>
    </row>
    <row r="26" spans="1:8" x14ac:dyDescent="0.25">
      <c r="A26" s="11" t="s">
        <v>54</v>
      </c>
      <c r="B26" s="11" t="s">
        <v>60</v>
      </c>
      <c r="C26" s="11" t="s">
        <v>61</v>
      </c>
      <c r="D26" s="13" t="s">
        <v>62</v>
      </c>
      <c r="E26" s="14">
        <f>909.8+947.9</f>
        <v>1857.6999999999998</v>
      </c>
      <c r="G26" s="14">
        <f>909.8+947.9</f>
        <v>1857.6999999999998</v>
      </c>
      <c r="H26" s="14">
        <f t="shared" si="0"/>
        <v>0</v>
      </c>
    </row>
    <row r="27" spans="1:8" s="10" customFormat="1" x14ac:dyDescent="0.25">
      <c r="A27" s="10" t="s">
        <v>18</v>
      </c>
      <c r="B27" s="10" t="s">
        <v>63</v>
      </c>
      <c r="C27" s="10" t="s">
        <v>88</v>
      </c>
      <c r="D27" s="15"/>
      <c r="E27" s="16">
        <v>75.3</v>
      </c>
      <c r="F27" s="15"/>
      <c r="G27" s="16">
        <v>75.3</v>
      </c>
      <c r="H27" s="16">
        <f t="shared" si="0"/>
        <v>0</v>
      </c>
    </row>
    <row r="28" spans="1:8" x14ac:dyDescent="0.25">
      <c r="A28" s="11" t="s">
        <v>19</v>
      </c>
      <c r="B28" s="11" t="s">
        <v>63</v>
      </c>
      <c r="C28" s="11" t="s">
        <v>87</v>
      </c>
      <c r="D28" s="13" t="s">
        <v>125</v>
      </c>
      <c r="E28" s="14">
        <f>573.7+2.3</f>
        <v>576</v>
      </c>
      <c r="G28" s="14">
        <f>573.7+2.3</f>
        <v>576</v>
      </c>
      <c r="H28" s="14">
        <f t="shared" si="0"/>
        <v>0</v>
      </c>
    </row>
    <row r="29" spans="1:8" s="10" customFormat="1" x14ac:dyDescent="0.25">
      <c r="A29" s="10" t="s">
        <v>75</v>
      </c>
      <c r="B29" s="10" t="s">
        <v>63</v>
      </c>
      <c r="C29" s="10" t="s">
        <v>89</v>
      </c>
      <c r="D29" s="15" t="s">
        <v>106</v>
      </c>
      <c r="E29" s="16">
        <v>62</v>
      </c>
      <c r="F29" s="15"/>
      <c r="G29" s="16">
        <v>62</v>
      </c>
      <c r="H29" s="16">
        <f t="shared" si="0"/>
        <v>0</v>
      </c>
    </row>
    <row r="30" spans="1:8" x14ac:dyDescent="0.25">
      <c r="A30" s="11" t="s">
        <v>20</v>
      </c>
      <c r="B30" s="11" t="s">
        <v>74</v>
      </c>
      <c r="C30" s="12" t="s">
        <v>215</v>
      </c>
      <c r="D30" s="13" t="s">
        <v>122</v>
      </c>
      <c r="E30" s="14">
        <v>383.2</v>
      </c>
      <c r="G30" s="14">
        <v>383.2</v>
      </c>
      <c r="H30" s="14">
        <f t="shared" si="0"/>
        <v>0</v>
      </c>
    </row>
    <row r="31" spans="1:8" s="10" customFormat="1" x14ac:dyDescent="0.25">
      <c r="A31" s="10" t="s">
        <v>21</v>
      </c>
      <c r="B31" s="10" t="s">
        <v>92</v>
      </c>
      <c r="C31" s="10" t="s">
        <v>94</v>
      </c>
      <c r="D31" s="17" t="s">
        <v>110</v>
      </c>
      <c r="E31" s="16">
        <v>367.6</v>
      </c>
      <c r="F31" s="15"/>
      <c r="G31" s="16">
        <v>367.6</v>
      </c>
      <c r="H31" s="16">
        <f t="shared" si="0"/>
        <v>0</v>
      </c>
    </row>
    <row r="32" spans="1:8" x14ac:dyDescent="0.25">
      <c r="A32" s="11" t="s">
        <v>22</v>
      </c>
      <c r="B32" s="11" t="s">
        <v>92</v>
      </c>
      <c r="C32" s="11" t="s">
        <v>95</v>
      </c>
      <c r="D32" s="13" t="s">
        <v>184</v>
      </c>
      <c r="E32" s="14">
        <f>239.4+2.3</f>
        <v>241.70000000000002</v>
      </c>
      <c r="G32" s="14">
        <f>239.4+2.3</f>
        <v>241.70000000000002</v>
      </c>
      <c r="H32" s="14">
        <f t="shared" si="0"/>
        <v>0</v>
      </c>
    </row>
    <row r="33" spans="1:8" s="10" customFormat="1" x14ac:dyDescent="0.25">
      <c r="A33" s="10" t="s">
        <v>93</v>
      </c>
      <c r="B33" s="10" t="s">
        <v>92</v>
      </c>
      <c r="C33" s="10" t="s">
        <v>97</v>
      </c>
      <c r="D33" s="15" t="s">
        <v>179</v>
      </c>
      <c r="E33" s="16">
        <f>114+9.7</f>
        <v>123.7</v>
      </c>
      <c r="F33" s="15"/>
      <c r="G33" s="16">
        <f>114+9.7</f>
        <v>123.7</v>
      </c>
      <c r="H33" s="16">
        <f t="shared" si="0"/>
        <v>0</v>
      </c>
    </row>
    <row r="34" spans="1:8" x14ac:dyDescent="0.25">
      <c r="A34" s="11" t="s">
        <v>23</v>
      </c>
      <c r="B34" s="11" t="s">
        <v>92</v>
      </c>
      <c r="C34" s="11" t="s">
        <v>96</v>
      </c>
      <c r="E34" s="14">
        <v>245.7</v>
      </c>
      <c r="F34" s="13" t="s">
        <v>261</v>
      </c>
      <c r="G34" s="14">
        <f>245.7-21.1+36.5</f>
        <v>261.10000000000002</v>
      </c>
      <c r="H34" s="14">
        <f t="shared" ref="H34:H55" si="1">E34-G34</f>
        <v>-15.400000000000034</v>
      </c>
    </row>
    <row r="35" spans="1:8" s="10" customFormat="1" x14ac:dyDescent="0.25">
      <c r="A35" s="10" t="s">
        <v>183</v>
      </c>
      <c r="B35" s="10" t="s">
        <v>60</v>
      </c>
      <c r="D35" s="15"/>
      <c r="E35" s="16">
        <f>37.7+1.4</f>
        <v>39.1</v>
      </c>
      <c r="F35" s="15"/>
      <c r="G35" s="16">
        <f>37.7+1.4</f>
        <v>39.1</v>
      </c>
      <c r="H35" s="16">
        <f t="shared" si="1"/>
        <v>0</v>
      </c>
    </row>
    <row r="36" spans="1:8" x14ac:dyDescent="0.25">
      <c r="A36" s="11" t="s">
        <v>130</v>
      </c>
      <c r="B36" s="11" t="s">
        <v>92</v>
      </c>
      <c r="C36" s="11" t="s">
        <v>131</v>
      </c>
      <c r="E36" s="14">
        <f>15.3-2.3</f>
        <v>13</v>
      </c>
      <c r="G36" s="14">
        <f>15.3-2.3</f>
        <v>13</v>
      </c>
      <c r="H36" s="14">
        <f t="shared" si="1"/>
        <v>0</v>
      </c>
    </row>
    <row r="37" spans="1:8" s="10" customFormat="1" x14ac:dyDescent="0.25">
      <c r="A37" s="10" t="s">
        <v>26</v>
      </c>
      <c r="B37" s="10" t="s">
        <v>63</v>
      </c>
      <c r="C37" s="10" t="s">
        <v>90</v>
      </c>
      <c r="D37" s="15"/>
      <c r="E37" s="16">
        <f>182.1+12.8</f>
        <v>194.9</v>
      </c>
      <c r="F37" s="15"/>
      <c r="G37" s="16">
        <f>182.1+12.8</f>
        <v>194.9</v>
      </c>
      <c r="H37" s="16">
        <f t="shared" si="1"/>
        <v>0</v>
      </c>
    </row>
    <row r="38" spans="1:8" x14ac:dyDescent="0.25">
      <c r="A38" s="11" t="s">
        <v>27</v>
      </c>
      <c r="B38" s="11" t="s">
        <v>63</v>
      </c>
      <c r="C38" s="11" t="s">
        <v>90</v>
      </c>
      <c r="E38" s="14">
        <f>192+12.8</f>
        <v>204.8</v>
      </c>
      <c r="G38" s="14">
        <f>192+12.8</f>
        <v>204.8</v>
      </c>
      <c r="H38" s="14">
        <f t="shared" si="1"/>
        <v>0</v>
      </c>
    </row>
    <row r="39" spans="1:8" s="10" customFormat="1" x14ac:dyDescent="0.25">
      <c r="A39" s="10" t="s">
        <v>216</v>
      </c>
      <c r="B39" s="10" t="s">
        <v>63</v>
      </c>
      <c r="C39" s="10" t="s">
        <v>129</v>
      </c>
      <c r="D39" s="15" t="s">
        <v>182</v>
      </c>
      <c r="E39" s="16">
        <v>15.8</v>
      </c>
      <c r="F39" s="15"/>
      <c r="G39" s="16">
        <v>15.8</v>
      </c>
      <c r="H39" s="16">
        <f t="shared" si="1"/>
        <v>0</v>
      </c>
    </row>
    <row r="40" spans="1:8" x14ac:dyDescent="0.25">
      <c r="A40" s="11" t="s">
        <v>217</v>
      </c>
      <c r="B40" s="11" t="s">
        <v>63</v>
      </c>
      <c r="C40" s="11" t="s">
        <v>91</v>
      </c>
      <c r="D40" s="13" t="s">
        <v>218</v>
      </c>
      <c r="E40" s="14">
        <f>147+102.8+13.4</f>
        <v>263.2</v>
      </c>
      <c r="G40" s="14">
        <f>147+102.8+13.4</f>
        <v>263.2</v>
      </c>
      <c r="H40" s="14">
        <f t="shared" si="1"/>
        <v>0</v>
      </c>
    </row>
    <row r="41" spans="1:8" s="10" customFormat="1" x14ac:dyDescent="0.25">
      <c r="A41" s="10" t="s">
        <v>225</v>
      </c>
      <c r="B41" s="10" t="s">
        <v>219</v>
      </c>
      <c r="C41" s="10" t="s">
        <v>220</v>
      </c>
      <c r="D41" s="15" t="s">
        <v>226</v>
      </c>
      <c r="E41" s="16">
        <f>10.2+1.5-7.5</f>
        <v>4.1999999999999993</v>
      </c>
      <c r="F41" s="15"/>
      <c r="G41" s="16">
        <f>10.2+1.5-7.5</f>
        <v>4.1999999999999993</v>
      </c>
      <c r="H41" s="16">
        <f t="shared" si="1"/>
        <v>0</v>
      </c>
    </row>
    <row r="42" spans="1:8" x14ac:dyDescent="0.25">
      <c r="A42" s="11" t="s">
        <v>28</v>
      </c>
      <c r="B42" s="11" t="s">
        <v>123</v>
      </c>
      <c r="C42" s="11" t="s">
        <v>124</v>
      </c>
      <c r="D42" s="13" t="s">
        <v>211</v>
      </c>
      <c r="E42" s="14">
        <f>43+1.8+3.4</f>
        <v>48.199999999999996</v>
      </c>
      <c r="G42" s="14">
        <f>43+1.8+3.4</f>
        <v>48.199999999999996</v>
      </c>
      <c r="H42" s="14">
        <f t="shared" si="1"/>
        <v>0</v>
      </c>
    </row>
    <row r="43" spans="1:8" s="10" customFormat="1" x14ac:dyDescent="0.25">
      <c r="A43" s="10" t="s">
        <v>196</v>
      </c>
      <c r="B43" s="10" t="s">
        <v>132</v>
      </c>
      <c r="C43" s="10" t="s">
        <v>133</v>
      </c>
      <c r="D43" s="15"/>
      <c r="E43" s="16">
        <v>82.5</v>
      </c>
      <c r="F43" s="15"/>
      <c r="G43" s="16">
        <v>82.5</v>
      </c>
      <c r="H43" s="16">
        <f t="shared" si="1"/>
        <v>0</v>
      </c>
    </row>
    <row r="44" spans="1:8" x14ac:dyDescent="0.25">
      <c r="A44" s="11" t="s">
        <v>197</v>
      </c>
      <c r="B44" s="11" t="s">
        <v>132</v>
      </c>
      <c r="C44" s="11" t="s">
        <v>204</v>
      </c>
      <c r="E44" s="14">
        <v>6.4</v>
      </c>
      <c r="G44" s="14">
        <v>6.4</v>
      </c>
      <c r="H44" s="14">
        <f t="shared" si="1"/>
        <v>0</v>
      </c>
    </row>
    <row r="45" spans="1:8" s="39" customFormat="1" x14ac:dyDescent="0.25">
      <c r="A45" s="39" t="s">
        <v>113</v>
      </c>
      <c r="B45" s="39" t="s">
        <v>114</v>
      </c>
      <c r="C45" s="39" t="s">
        <v>115</v>
      </c>
      <c r="D45" s="40" t="s">
        <v>116</v>
      </c>
      <c r="E45" s="41">
        <v>17</v>
      </c>
      <c r="F45" s="40"/>
      <c r="G45" s="41">
        <v>17</v>
      </c>
      <c r="H45" s="16">
        <f t="shared" si="1"/>
        <v>0</v>
      </c>
    </row>
    <row r="46" spans="1:8" x14ac:dyDescent="0.25">
      <c r="A46" s="11" t="s">
        <v>98</v>
      </c>
      <c r="B46" s="11" t="s">
        <v>80</v>
      </c>
      <c r="C46" s="11" t="s">
        <v>102</v>
      </c>
      <c r="D46" s="13" t="s">
        <v>213</v>
      </c>
      <c r="E46" s="14">
        <f>94.6+9.6</f>
        <v>104.19999999999999</v>
      </c>
      <c r="G46" s="14">
        <f>94.6+9.6</f>
        <v>104.19999999999999</v>
      </c>
      <c r="H46" s="14">
        <f t="shared" si="1"/>
        <v>0</v>
      </c>
    </row>
    <row r="47" spans="1:8" s="39" customFormat="1" x14ac:dyDescent="0.25">
      <c r="A47" s="39" t="s">
        <v>205</v>
      </c>
      <c r="B47" s="39" t="s">
        <v>80</v>
      </c>
      <c r="C47" s="39" t="s">
        <v>206</v>
      </c>
      <c r="D47" s="40" t="s">
        <v>224</v>
      </c>
      <c r="E47" s="41">
        <v>26.3</v>
      </c>
      <c r="F47" s="40"/>
      <c r="G47" s="41">
        <v>26.3</v>
      </c>
      <c r="H47" s="16">
        <f t="shared" si="1"/>
        <v>0</v>
      </c>
    </row>
    <row r="48" spans="1:8" x14ac:dyDescent="0.25">
      <c r="A48" s="11" t="s">
        <v>208</v>
      </c>
      <c r="B48" s="11" t="s">
        <v>80</v>
      </c>
      <c r="C48" s="11" t="s">
        <v>209</v>
      </c>
      <c r="E48" s="14">
        <v>0</v>
      </c>
      <c r="G48" s="14">
        <v>0</v>
      </c>
      <c r="H48" s="14">
        <f t="shared" si="1"/>
        <v>0</v>
      </c>
    </row>
    <row r="49" spans="1:249" s="39" customFormat="1" x14ac:dyDescent="0.25">
      <c r="A49" s="39" t="s">
        <v>99</v>
      </c>
      <c r="B49" s="39" t="s">
        <v>80</v>
      </c>
      <c r="C49" s="39" t="s">
        <v>100</v>
      </c>
      <c r="D49" s="40" t="s">
        <v>101</v>
      </c>
      <c r="E49" s="41">
        <v>52.6</v>
      </c>
      <c r="F49" s="40"/>
      <c r="G49" s="41">
        <v>52.6</v>
      </c>
      <c r="H49" s="16">
        <f t="shared" si="1"/>
        <v>0</v>
      </c>
    </row>
    <row r="50" spans="1:249" x14ac:dyDescent="0.25">
      <c r="A50" s="11" t="s">
        <v>207</v>
      </c>
      <c r="B50" s="11" t="s">
        <v>80</v>
      </c>
      <c r="C50" s="11" t="s">
        <v>221</v>
      </c>
      <c r="D50" s="13" t="s">
        <v>222</v>
      </c>
      <c r="E50" s="14">
        <f>14.4+21.3</f>
        <v>35.700000000000003</v>
      </c>
      <c r="G50" s="14">
        <f>14.4+21.3</f>
        <v>35.700000000000003</v>
      </c>
      <c r="H50" s="14">
        <f t="shared" si="1"/>
        <v>0</v>
      </c>
    </row>
    <row r="51" spans="1:249" s="10" customFormat="1" x14ac:dyDescent="0.25">
      <c r="A51" s="10" t="s">
        <v>108</v>
      </c>
      <c r="B51" s="10" t="s">
        <v>117</v>
      </c>
      <c r="C51" s="10" t="s">
        <v>118</v>
      </c>
      <c r="D51" s="15"/>
      <c r="E51" s="16">
        <v>66.599999999999994</v>
      </c>
      <c r="F51" s="15"/>
      <c r="G51" s="16">
        <v>66.599999999999994</v>
      </c>
      <c r="H51" s="16">
        <f t="shared" si="1"/>
        <v>0</v>
      </c>
    </row>
    <row r="52" spans="1:249" x14ac:dyDescent="0.25">
      <c r="A52" s="11" t="s">
        <v>109</v>
      </c>
      <c r="B52" s="11" t="s">
        <v>56</v>
      </c>
      <c r="C52" s="12" t="s">
        <v>57</v>
      </c>
      <c r="E52" s="14">
        <f>429.1+23.7+5.5+670.4+20.6</f>
        <v>1149.3</v>
      </c>
      <c r="G52" s="14">
        <f>429.1+23.7+5.5+670.4+20.6</f>
        <v>1149.3</v>
      </c>
      <c r="H52" s="14">
        <f t="shared" si="1"/>
        <v>0</v>
      </c>
    </row>
    <row r="53" spans="1:249" s="10" customFormat="1" x14ac:dyDescent="0.25">
      <c r="A53" s="10" t="s">
        <v>107</v>
      </c>
      <c r="B53" s="10" t="s">
        <v>111</v>
      </c>
      <c r="C53" s="10" t="s">
        <v>112</v>
      </c>
      <c r="D53" s="15" t="s">
        <v>214</v>
      </c>
      <c r="E53" s="16">
        <f>649.4+966.8</f>
        <v>1616.1999999999998</v>
      </c>
      <c r="F53" s="15"/>
      <c r="G53" s="16">
        <f>649.4+966.8</f>
        <v>1616.1999999999998</v>
      </c>
      <c r="H53" s="16">
        <f t="shared" si="1"/>
        <v>0</v>
      </c>
    </row>
    <row r="54" spans="1:249" x14ac:dyDescent="0.25">
      <c r="A54" s="11" t="s">
        <v>198</v>
      </c>
      <c r="B54" s="11" t="s">
        <v>199</v>
      </c>
      <c r="C54" s="11" t="s">
        <v>200</v>
      </c>
      <c r="E54" s="14">
        <f>164.2-2</f>
        <v>162.19999999999999</v>
      </c>
      <c r="G54" s="14">
        <f>164.2-2</f>
        <v>162.19999999999999</v>
      </c>
      <c r="H54" s="14">
        <f t="shared" si="1"/>
        <v>0</v>
      </c>
    </row>
    <row r="55" spans="1:249" s="39" customFormat="1" x14ac:dyDescent="0.25">
      <c r="A55" s="39" t="s">
        <v>212</v>
      </c>
      <c r="B55" s="39" t="s">
        <v>202</v>
      </c>
      <c r="C55" s="39" t="s">
        <v>203</v>
      </c>
      <c r="D55" s="40" t="s">
        <v>227</v>
      </c>
      <c r="E55" s="41">
        <f>97.5-9.5+11.8</f>
        <v>99.8</v>
      </c>
      <c r="F55" s="40"/>
      <c r="G55" s="41">
        <f>97.5-9.5+11.8</f>
        <v>99.8</v>
      </c>
      <c r="H55" s="16">
        <f t="shared" si="1"/>
        <v>0</v>
      </c>
    </row>
    <row r="56" spans="1:249" x14ac:dyDescent="0.25">
      <c r="A56" s="3" t="s">
        <v>25</v>
      </c>
      <c r="E56" s="2">
        <f>SUM(E2:E55)</f>
        <v>14454.400000000005</v>
      </c>
      <c r="F56" s="1"/>
      <c r="G56" s="2">
        <f>SUM(G2:G55)</f>
        <v>14469.800000000003</v>
      </c>
      <c r="H56" s="2">
        <f>SUM(H2:H50)</f>
        <v>-15.400000000000034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</row>
    <row r="57" spans="1:249" s="10" customFormat="1" x14ac:dyDescent="0.25">
      <c r="D57" s="15"/>
      <c r="E57" s="6">
        <f>E56-SUM(E42:E55)-E30</f>
        <v>10604.200000000004</v>
      </c>
      <c r="F57" s="7" t="s">
        <v>37</v>
      </c>
      <c r="G57" s="6">
        <f>G56-SUM(G42:G55)-G30</f>
        <v>10619.600000000002</v>
      </c>
      <c r="H57" s="16"/>
    </row>
    <row r="59" spans="1:249" s="10" customFormat="1" x14ac:dyDescent="0.25">
      <c r="D59" s="15"/>
      <c r="E59" s="48">
        <f>SUM(E17:E21)</f>
        <v>2030.1</v>
      </c>
      <c r="F59" s="30" t="s">
        <v>33</v>
      </c>
      <c r="G59" s="48">
        <f>SUM(G17:G21)</f>
        <v>2030.1</v>
      </c>
      <c r="H59" s="48">
        <f>SUM(H17:H21)</f>
        <v>0</v>
      </c>
    </row>
    <row r="60" spans="1:249" x14ac:dyDescent="0.25">
      <c r="E60" s="2">
        <f>SUM(E17:E26)+E31+E50</f>
        <v>4620.8999999999996</v>
      </c>
      <c r="F60" s="31" t="s">
        <v>34</v>
      </c>
      <c r="G60" s="2">
        <f>SUM(G17:G26)+G31+G50</f>
        <v>4620.8999999999996</v>
      </c>
      <c r="H60" s="2">
        <f>SUM(H17:H26)+H31+H50</f>
        <v>0</v>
      </c>
    </row>
    <row r="61" spans="1:249" s="10" customFormat="1" x14ac:dyDescent="0.25">
      <c r="D61" s="15"/>
      <c r="E61" s="48">
        <f>SUM(E27:E29)</f>
        <v>713.3</v>
      </c>
      <c r="F61" s="32" t="s">
        <v>35</v>
      </c>
      <c r="G61" s="48">
        <f>SUM(G27:G29)</f>
        <v>713.3</v>
      </c>
      <c r="H61" s="48">
        <f>SUM(H27:H29)</f>
        <v>0</v>
      </c>
    </row>
    <row r="62" spans="1:249" x14ac:dyDescent="0.25">
      <c r="E62" s="2">
        <f>SUM(E37:E41)</f>
        <v>682.90000000000009</v>
      </c>
      <c r="F62" s="31" t="s">
        <v>36</v>
      </c>
      <c r="G62" s="2">
        <f>SUM(G37:G41)</f>
        <v>682.90000000000009</v>
      </c>
      <c r="H62" s="2">
        <f>SUM(H37:H41)</f>
        <v>0</v>
      </c>
    </row>
    <row r="63" spans="1:249" s="10" customFormat="1" x14ac:dyDescent="0.25">
      <c r="D63" s="15"/>
      <c r="E63" s="16"/>
      <c r="F63" s="15"/>
      <c r="G63" s="16"/>
      <c r="H63" s="16"/>
    </row>
    <row r="64" spans="1:249" x14ac:dyDescent="0.25">
      <c r="A64" s="42" t="s">
        <v>262</v>
      </c>
    </row>
    <row r="65" spans="1:8" s="39" customFormat="1" x14ac:dyDescent="0.25">
      <c r="A65" s="46" t="s">
        <v>201</v>
      </c>
      <c r="B65" s="39" t="s">
        <v>199</v>
      </c>
      <c r="C65" s="39" t="s">
        <v>240</v>
      </c>
      <c r="D65" s="40"/>
      <c r="E65" s="41">
        <v>2110</v>
      </c>
      <c r="F65" s="40"/>
      <c r="G65" s="41">
        <v>2110</v>
      </c>
      <c r="H65" s="16">
        <f>E65-G65</f>
        <v>0</v>
      </c>
    </row>
    <row r="66" spans="1:8" x14ac:dyDescent="0.25">
      <c r="A66" s="43" t="s">
        <v>25</v>
      </c>
      <c r="E66" s="2">
        <f>E56+E65</f>
        <v>16564.400000000005</v>
      </c>
      <c r="G66" s="2">
        <f>G56+G65</f>
        <v>16579.800000000003</v>
      </c>
      <c r="H66" s="2">
        <f>H56+H65</f>
        <v>-15.400000000000034</v>
      </c>
    </row>
    <row r="67" spans="1:8" s="39" customFormat="1" x14ac:dyDescent="0.25">
      <c r="A67" s="47"/>
      <c r="D67" s="40"/>
      <c r="E67" s="41"/>
      <c r="F67" s="40"/>
      <c r="G67" s="41"/>
      <c r="H67" s="41"/>
    </row>
    <row r="68" spans="1:8" x14ac:dyDescent="0.25">
      <c r="A68" s="42" t="s">
        <v>260</v>
      </c>
    </row>
    <row r="69" spans="1:8" s="39" customFormat="1" x14ac:dyDescent="0.25">
      <c r="A69" s="46" t="s">
        <v>245</v>
      </c>
      <c r="B69" s="39" t="s">
        <v>56</v>
      </c>
      <c r="C69" s="39" t="s">
        <v>241</v>
      </c>
      <c r="D69" s="40"/>
      <c r="E69" s="41">
        <f>279.5+279.4</f>
        <v>558.9</v>
      </c>
      <c r="F69" s="40"/>
      <c r="G69" s="41">
        <f>279.5+279.4</f>
        <v>558.9</v>
      </c>
      <c r="H69" s="16">
        <f t="shared" ref="H69:H75" si="2">E69-G69</f>
        <v>0</v>
      </c>
    </row>
    <row r="70" spans="1:8" x14ac:dyDescent="0.25">
      <c r="A70" s="42" t="s">
        <v>246</v>
      </c>
      <c r="B70" s="11" t="s">
        <v>242</v>
      </c>
      <c r="C70" s="11" t="s">
        <v>244</v>
      </c>
      <c r="E70" s="14">
        <f>50+50.5</f>
        <v>100.5</v>
      </c>
      <c r="G70" s="14">
        <f>50+50.5</f>
        <v>100.5</v>
      </c>
      <c r="H70" s="14">
        <f t="shared" si="2"/>
        <v>0</v>
      </c>
    </row>
    <row r="71" spans="1:8" s="39" customFormat="1" x14ac:dyDescent="0.25">
      <c r="A71" s="46" t="s">
        <v>247</v>
      </c>
      <c r="B71" s="39" t="s">
        <v>242</v>
      </c>
      <c r="C71" s="39" t="s">
        <v>243</v>
      </c>
      <c r="D71" s="40"/>
      <c r="E71" s="41">
        <v>73.099999999999994</v>
      </c>
      <c r="F71" s="40"/>
      <c r="G71" s="41">
        <v>73.099999999999994</v>
      </c>
      <c r="H71" s="16">
        <f t="shared" si="2"/>
        <v>0</v>
      </c>
    </row>
    <row r="72" spans="1:8" x14ac:dyDescent="0.25">
      <c r="A72" s="42" t="s">
        <v>248</v>
      </c>
      <c r="B72" s="11" t="s">
        <v>202</v>
      </c>
      <c r="C72" s="11" t="s">
        <v>249</v>
      </c>
      <c r="D72" s="13" t="s">
        <v>255</v>
      </c>
      <c r="E72" s="14">
        <v>160</v>
      </c>
      <c r="G72" s="14">
        <v>160</v>
      </c>
      <c r="H72" s="14">
        <f t="shared" si="2"/>
        <v>0</v>
      </c>
    </row>
    <row r="73" spans="1:8" s="39" customFormat="1" x14ac:dyDescent="0.25">
      <c r="A73" s="46" t="s">
        <v>248</v>
      </c>
      <c r="B73" s="39" t="s">
        <v>202</v>
      </c>
      <c r="C73" s="39" t="s">
        <v>250</v>
      </c>
      <c r="D73" s="40" t="s">
        <v>254</v>
      </c>
      <c r="E73" s="41">
        <v>89.3</v>
      </c>
      <c r="F73" s="40"/>
      <c r="G73" s="41">
        <v>89.3</v>
      </c>
      <c r="H73" s="16">
        <f t="shared" si="2"/>
        <v>0</v>
      </c>
    </row>
    <row r="74" spans="1:8" x14ac:dyDescent="0.25">
      <c r="A74" s="42" t="s">
        <v>248</v>
      </c>
      <c r="B74" s="11" t="s">
        <v>202</v>
      </c>
      <c r="C74" s="11" t="s">
        <v>253</v>
      </c>
      <c r="D74" s="13" t="s">
        <v>252</v>
      </c>
      <c r="E74" s="14">
        <v>16.600000000000001</v>
      </c>
      <c r="G74" s="14">
        <v>16.600000000000001</v>
      </c>
      <c r="H74" s="14">
        <f t="shared" si="2"/>
        <v>0</v>
      </c>
    </row>
    <row r="75" spans="1:8" s="39" customFormat="1" x14ac:dyDescent="0.25">
      <c r="A75" s="46" t="s">
        <v>248</v>
      </c>
      <c r="B75" s="39" t="s">
        <v>256</v>
      </c>
      <c r="C75" s="39" t="s">
        <v>257</v>
      </c>
      <c r="D75" s="40" t="s">
        <v>251</v>
      </c>
      <c r="E75" s="41">
        <v>85</v>
      </c>
      <c r="F75" s="40"/>
      <c r="G75" s="41">
        <v>85</v>
      </c>
      <c r="H75" s="16">
        <f t="shared" si="2"/>
        <v>0</v>
      </c>
    </row>
    <row r="76" spans="1:8" x14ac:dyDescent="0.25">
      <c r="A76" s="43" t="s">
        <v>258</v>
      </c>
      <c r="E76" s="2">
        <f>SUM(E69:E75)</f>
        <v>1083.4000000000001</v>
      </c>
      <c r="G76" s="2">
        <f>SUM(G69:G75)</f>
        <v>1083.4000000000001</v>
      </c>
      <c r="H76" s="2">
        <f>SUM(H69:H75)</f>
        <v>0</v>
      </c>
    </row>
    <row r="77" spans="1:8" s="39" customFormat="1" x14ac:dyDescent="0.25">
      <c r="A77" s="44" t="s">
        <v>25</v>
      </c>
      <c r="D77" s="40"/>
      <c r="E77" s="45">
        <f>E66+E76</f>
        <v>17647.800000000007</v>
      </c>
      <c r="F77" s="40"/>
      <c r="G77" s="45">
        <f>G66+G76</f>
        <v>17663.200000000004</v>
      </c>
      <c r="H77" s="45">
        <f>H66+H76</f>
        <v>-15.400000000000034</v>
      </c>
    </row>
    <row r="78" spans="1:8" x14ac:dyDescent="0.25">
      <c r="A78" s="43"/>
      <c r="E78" s="2"/>
    </row>
    <row r="79" spans="1:8" s="39" customFormat="1" x14ac:dyDescent="0.25">
      <c r="A79" s="47" t="s">
        <v>32</v>
      </c>
      <c r="D79" s="40"/>
      <c r="E79" s="45"/>
      <c r="F79" s="40"/>
      <c r="G79" s="41"/>
      <c r="H79" s="41"/>
    </row>
    <row r="81" spans="4:5" x14ac:dyDescent="0.25">
      <c r="D81" s="11"/>
      <c r="E81" s="11"/>
    </row>
    <row r="82" spans="4:5" x14ac:dyDescent="0.25">
      <c r="D82" s="11"/>
      <c r="E82" s="11"/>
    </row>
    <row r="84" spans="4:5" x14ac:dyDescent="0.25">
      <c r="D84" s="11"/>
      <c r="E84" s="11"/>
    </row>
    <row r="85" spans="4:5" x14ac:dyDescent="0.25">
      <c r="D85" s="11"/>
      <c r="E85" s="11"/>
    </row>
    <row r="86" spans="4:5" x14ac:dyDescent="0.25">
      <c r="D86" s="11"/>
      <c r="E86" s="11"/>
    </row>
    <row r="88" spans="4:5" x14ac:dyDescent="0.25">
      <c r="D88" s="11"/>
      <c r="E88" s="11"/>
    </row>
    <row r="89" spans="4:5" x14ac:dyDescent="0.25">
      <c r="D89" s="11"/>
      <c r="E89" s="11"/>
    </row>
    <row r="90" spans="4:5" x14ac:dyDescent="0.25">
      <c r="D90" s="11"/>
      <c r="E90" s="11"/>
    </row>
  </sheetData>
  <phoneticPr fontId="0" type="noConversion"/>
  <hyperlinks>
    <hyperlink ref="A79" r:id="rId1" xr:uid="{00000000-0004-0000-0000-000000000000}"/>
  </hyperlinks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2"/>
  <headerFooter alignWithMargins="0"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41183-B782-422A-B512-AB5064AD9059}">
  <dimension ref="A1:K4"/>
  <sheetViews>
    <sheetView workbookViewId="0">
      <selection activeCell="F5" sqref="F5"/>
    </sheetView>
  </sheetViews>
  <sheetFormatPr baseColWidth="10" defaultRowHeight="13.2" x14ac:dyDescent="0.25"/>
  <cols>
    <col min="2" max="2" width="19.109375" bestFit="1" customWidth="1"/>
    <col min="3" max="3" width="2" bestFit="1" customWidth="1"/>
    <col min="4" max="4" width="39.5546875" bestFit="1" customWidth="1"/>
    <col min="5" max="5" width="3" bestFit="1" customWidth="1"/>
    <col min="6" max="6" width="4.109375" bestFit="1" customWidth="1"/>
    <col min="7" max="7" width="9" bestFit="1" customWidth="1"/>
    <col min="9" max="9" width="20.109375" bestFit="1" customWidth="1"/>
    <col min="11" max="11" width="46.44140625" bestFit="1" customWidth="1"/>
  </cols>
  <sheetData>
    <row r="1" spans="1:11" x14ac:dyDescent="0.25">
      <c r="A1" s="33">
        <v>112</v>
      </c>
      <c r="B1" s="33" t="s">
        <v>185</v>
      </c>
      <c r="C1" s="33">
        <v>4</v>
      </c>
      <c r="D1" s="33" t="s">
        <v>194</v>
      </c>
      <c r="E1" s="33">
        <v>30</v>
      </c>
      <c r="F1" s="33" t="s">
        <v>193</v>
      </c>
      <c r="G1" s="33" t="s">
        <v>195</v>
      </c>
      <c r="H1" s="34" t="s">
        <v>186</v>
      </c>
      <c r="I1" s="33" t="s">
        <v>187</v>
      </c>
      <c r="J1" s="33" t="s">
        <v>188</v>
      </c>
      <c r="K1" s="33"/>
    </row>
    <row r="2" spans="1:11" x14ac:dyDescent="0.25">
      <c r="A2" s="33">
        <v>112</v>
      </c>
      <c r="B2" s="33" t="s">
        <v>185</v>
      </c>
      <c r="C2" s="33">
        <v>6</v>
      </c>
      <c r="D2" s="33" t="s">
        <v>194</v>
      </c>
      <c r="E2" s="33">
        <v>30</v>
      </c>
      <c r="F2" s="33" t="s">
        <v>193</v>
      </c>
      <c r="G2" s="33" t="s">
        <v>195</v>
      </c>
      <c r="H2" s="34" t="s">
        <v>110</v>
      </c>
      <c r="I2" s="33" t="s">
        <v>187</v>
      </c>
      <c r="J2" s="33" t="s">
        <v>188</v>
      </c>
      <c r="K2" s="34" t="s">
        <v>189</v>
      </c>
    </row>
    <row r="3" spans="1:11" x14ac:dyDescent="0.25">
      <c r="A3" s="35">
        <v>112</v>
      </c>
      <c r="B3" s="35" t="s">
        <v>185</v>
      </c>
      <c r="C3" s="35">
        <v>4</v>
      </c>
      <c r="D3" s="35" t="s">
        <v>194</v>
      </c>
      <c r="E3" s="35">
        <v>30</v>
      </c>
      <c r="F3" s="35" t="s">
        <v>193</v>
      </c>
      <c r="G3" s="35" t="s">
        <v>195</v>
      </c>
      <c r="H3" s="36" t="s">
        <v>110</v>
      </c>
      <c r="I3" s="35" t="s">
        <v>187</v>
      </c>
      <c r="J3" s="35" t="s">
        <v>190</v>
      </c>
      <c r="K3" s="36" t="s">
        <v>191</v>
      </c>
    </row>
    <row r="4" spans="1:11" x14ac:dyDescent="0.25">
      <c r="A4" s="37">
        <v>112</v>
      </c>
      <c r="B4" s="37" t="s">
        <v>185</v>
      </c>
      <c r="C4" s="37">
        <v>2</v>
      </c>
      <c r="D4" s="37" t="s">
        <v>194</v>
      </c>
      <c r="E4" s="37">
        <v>30</v>
      </c>
      <c r="F4" s="37" t="s">
        <v>193</v>
      </c>
      <c r="G4" s="37" t="s">
        <v>195</v>
      </c>
      <c r="H4" s="38" t="s">
        <v>186</v>
      </c>
      <c r="I4" s="37" t="s">
        <v>187</v>
      </c>
      <c r="J4" s="37" t="s">
        <v>190</v>
      </c>
      <c r="K4" s="38" t="s">
        <v>192</v>
      </c>
    </row>
  </sheetData>
  <phoneticPr fontId="6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6CF3E-E3B3-4C4E-A8FF-C69E5FEBB0A2}">
  <dimension ref="A2:J46"/>
  <sheetViews>
    <sheetView topLeftCell="A19" workbookViewId="0">
      <selection activeCell="E22" sqref="E22"/>
    </sheetView>
  </sheetViews>
  <sheetFormatPr baseColWidth="10" defaultRowHeight="13.2" x14ac:dyDescent="0.25"/>
  <cols>
    <col min="1" max="1" width="26.77734375" bestFit="1" customWidth="1"/>
    <col min="2" max="2" width="31.77734375" bestFit="1" customWidth="1"/>
    <col min="6" max="6" width="21" bestFit="1" customWidth="1"/>
    <col min="8" max="8" width="14.6640625" bestFit="1" customWidth="1"/>
  </cols>
  <sheetData>
    <row r="2" spans="1:10" x14ac:dyDescent="0.25">
      <c r="A2" t="s">
        <v>134</v>
      </c>
      <c r="B2" t="s">
        <v>42</v>
      </c>
      <c r="F2" s="9" t="s">
        <v>134</v>
      </c>
      <c r="G2" s="9" t="s">
        <v>80</v>
      </c>
      <c r="H2" s="9"/>
      <c r="I2" t="s">
        <v>63</v>
      </c>
    </row>
    <row r="3" spans="1:10" x14ac:dyDescent="0.25">
      <c r="A3" t="s">
        <v>135</v>
      </c>
      <c r="B3" t="s">
        <v>46</v>
      </c>
      <c r="F3" s="9" t="s">
        <v>135</v>
      </c>
      <c r="G3" s="9" t="s">
        <v>81</v>
      </c>
      <c r="H3" s="9"/>
      <c r="I3" t="s">
        <v>141</v>
      </c>
    </row>
    <row r="4" spans="1:10" x14ac:dyDescent="0.25">
      <c r="A4" t="s">
        <v>140</v>
      </c>
      <c r="B4" t="s">
        <v>47</v>
      </c>
      <c r="C4" s="18" t="s">
        <v>48</v>
      </c>
      <c r="D4" s="18"/>
      <c r="F4" s="9" t="s">
        <v>136</v>
      </c>
      <c r="G4">
        <v>59</v>
      </c>
      <c r="I4">
        <v>57</v>
      </c>
    </row>
    <row r="5" spans="1:10" x14ac:dyDescent="0.25">
      <c r="A5" t="s">
        <v>44</v>
      </c>
      <c r="B5">
        <v>607</v>
      </c>
      <c r="C5" s="18">
        <v>594</v>
      </c>
      <c r="D5" s="18" t="s">
        <v>45</v>
      </c>
      <c r="F5" s="9" t="s">
        <v>137</v>
      </c>
      <c r="G5">
        <v>28</v>
      </c>
      <c r="I5">
        <v>35</v>
      </c>
    </row>
    <row r="6" spans="1:10" x14ac:dyDescent="0.25">
      <c r="A6" t="s">
        <v>49</v>
      </c>
      <c r="B6" s="8" t="s">
        <v>163</v>
      </c>
      <c r="C6" s="19" t="s">
        <v>164</v>
      </c>
      <c r="D6" s="18"/>
      <c r="F6" s="9" t="s">
        <v>138</v>
      </c>
      <c r="G6">
        <v>59</v>
      </c>
      <c r="I6">
        <v>57</v>
      </c>
    </row>
    <row r="7" spans="1:10" x14ac:dyDescent="0.25">
      <c r="A7" t="s">
        <v>51</v>
      </c>
      <c r="B7" s="9" t="s">
        <v>50</v>
      </c>
      <c r="C7" s="18" t="s">
        <v>50</v>
      </c>
      <c r="D7" s="18"/>
      <c r="F7" s="9" t="s">
        <v>139</v>
      </c>
      <c r="G7">
        <v>28</v>
      </c>
      <c r="I7">
        <v>22</v>
      </c>
    </row>
    <row r="8" spans="1:10" x14ac:dyDescent="0.25">
      <c r="A8" t="s">
        <v>4</v>
      </c>
      <c r="B8">
        <v>430</v>
      </c>
      <c r="C8" s="18">
        <v>490</v>
      </c>
      <c r="D8" s="18"/>
      <c r="F8" s="9" t="s">
        <v>162</v>
      </c>
      <c r="G8">
        <v>3.8</v>
      </c>
      <c r="H8" t="s">
        <v>172</v>
      </c>
      <c r="I8">
        <v>3.5</v>
      </c>
      <c r="J8" t="s">
        <v>172</v>
      </c>
    </row>
    <row r="9" spans="1:10" x14ac:dyDescent="0.25">
      <c r="A9" t="s">
        <v>55</v>
      </c>
      <c r="B9">
        <v>49</v>
      </c>
      <c r="C9" s="18">
        <v>45</v>
      </c>
      <c r="D9" s="18"/>
      <c r="F9" s="9" t="s">
        <v>168</v>
      </c>
      <c r="G9">
        <v>2.7</v>
      </c>
      <c r="H9" t="s">
        <v>174</v>
      </c>
      <c r="I9">
        <v>2.6</v>
      </c>
    </row>
    <row r="10" spans="1:10" x14ac:dyDescent="0.25">
      <c r="A10" t="s">
        <v>144</v>
      </c>
      <c r="B10">
        <v>1275</v>
      </c>
      <c r="C10" s="18"/>
      <c r="D10" s="18"/>
      <c r="F10" s="9" t="s">
        <v>144</v>
      </c>
      <c r="G10">
        <v>1200</v>
      </c>
      <c r="I10" t="s">
        <v>175</v>
      </c>
    </row>
    <row r="12" spans="1:10" x14ac:dyDescent="0.25">
      <c r="A12" s="20" t="s">
        <v>142</v>
      </c>
      <c r="B12" s="21"/>
      <c r="C12" s="23"/>
    </row>
    <row r="13" spans="1:10" x14ac:dyDescent="0.25">
      <c r="A13" s="11" t="s">
        <v>143</v>
      </c>
      <c r="B13" s="22" t="s">
        <v>160</v>
      </c>
      <c r="C13" s="23"/>
    </row>
    <row r="14" spans="1:10" x14ac:dyDescent="0.25">
      <c r="A14" s="11" t="s">
        <v>15</v>
      </c>
      <c r="B14" s="22" t="s">
        <v>156</v>
      </c>
      <c r="C14" s="23"/>
    </row>
    <row r="15" spans="1:10" x14ac:dyDescent="0.25">
      <c r="A15" s="11" t="s">
        <v>144</v>
      </c>
      <c r="B15" s="22" t="s">
        <v>155</v>
      </c>
      <c r="C15" s="23"/>
    </row>
    <row r="16" spans="1:10" x14ac:dyDescent="0.25">
      <c r="A16" s="11" t="s">
        <v>145</v>
      </c>
      <c r="B16" s="22" t="s">
        <v>154</v>
      </c>
      <c r="C16" s="23"/>
    </row>
    <row r="17" spans="1:4" x14ac:dyDescent="0.25">
      <c r="A17" s="11" t="s">
        <v>44</v>
      </c>
      <c r="B17" s="22">
        <v>607</v>
      </c>
      <c r="C17" s="23"/>
    </row>
    <row r="18" spans="1:4" x14ac:dyDescent="0.25">
      <c r="A18" s="24" t="s">
        <v>146</v>
      </c>
      <c r="B18" s="25" t="s">
        <v>157</v>
      </c>
      <c r="C18" s="26"/>
    </row>
    <row r="19" spans="1:4" x14ac:dyDescent="0.25">
      <c r="A19" s="11" t="s">
        <v>147</v>
      </c>
      <c r="B19" s="11" t="s">
        <v>148</v>
      </c>
      <c r="C19" s="11" t="s">
        <v>149</v>
      </c>
    </row>
    <row r="20" spans="1:4" x14ac:dyDescent="0.25">
      <c r="A20" s="11" t="s">
        <v>150</v>
      </c>
      <c r="B20" s="11">
        <v>32</v>
      </c>
      <c r="C20" s="11">
        <v>32</v>
      </c>
    </row>
    <row r="21" spans="1:4" x14ac:dyDescent="0.25">
      <c r="A21" s="11" t="s">
        <v>151</v>
      </c>
      <c r="B21" s="11" t="s">
        <v>158</v>
      </c>
      <c r="C21" s="11" t="s">
        <v>158</v>
      </c>
    </row>
    <row r="22" spans="1:4" x14ac:dyDescent="0.25">
      <c r="A22" s="11" t="s">
        <v>152</v>
      </c>
      <c r="B22" s="28">
        <v>1200</v>
      </c>
      <c r="C22" s="28">
        <v>1200</v>
      </c>
    </row>
    <row r="23" spans="1:4" x14ac:dyDescent="0.25">
      <c r="A23" s="11" t="s">
        <v>153</v>
      </c>
      <c r="B23" s="27">
        <v>4.66</v>
      </c>
      <c r="C23" s="27">
        <v>4.66</v>
      </c>
    </row>
    <row r="24" spans="1:4" x14ac:dyDescent="0.25">
      <c r="A24" s="11" t="s">
        <v>169</v>
      </c>
      <c r="B24" s="27">
        <v>281.74</v>
      </c>
      <c r="C24" s="27">
        <v>281.74</v>
      </c>
    </row>
    <row r="25" spans="1:4" x14ac:dyDescent="0.25">
      <c r="A25" s="11" t="s">
        <v>170</v>
      </c>
      <c r="B25" s="29">
        <v>282</v>
      </c>
      <c r="C25" s="29">
        <v>282</v>
      </c>
    </row>
    <row r="26" spans="1:4" x14ac:dyDescent="0.25">
      <c r="A26" s="11" t="s">
        <v>173</v>
      </c>
      <c r="B26" s="27">
        <v>283.44</v>
      </c>
      <c r="C26" s="27">
        <v>283.44</v>
      </c>
    </row>
    <row r="27" spans="1:4" x14ac:dyDescent="0.25">
      <c r="A27" s="11" t="s">
        <v>171</v>
      </c>
      <c r="B27" s="27">
        <v>283.39999999999998</v>
      </c>
      <c r="C27" s="27">
        <v>283.39999999999998</v>
      </c>
      <c r="D27" t="s">
        <v>178</v>
      </c>
    </row>
    <row r="28" spans="1:4" x14ac:dyDescent="0.25">
      <c r="A28" s="11" t="s">
        <v>165</v>
      </c>
      <c r="B28" s="27">
        <v>284.8</v>
      </c>
      <c r="C28" s="27">
        <v>284.8</v>
      </c>
      <c r="D28" t="s">
        <v>177</v>
      </c>
    </row>
    <row r="29" spans="1:4" x14ac:dyDescent="0.25">
      <c r="A29" s="11" t="s">
        <v>166</v>
      </c>
      <c r="B29" s="27" t="s">
        <v>167</v>
      </c>
      <c r="C29" s="27" t="s">
        <v>167</v>
      </c>
    </row>
    <row r="31" spans="1:4" x14ac:dyDescent="0.25">
      <c r="A31" s="20" t="s">
        <v>159</v>
      </c>
      <c r="B31" s="21"/>
      <c r="C31" s="23"/>
    </row>
    <row r="32" spans="1:4" x14ac:dyDescent="0.25">
      <c r="A32" s="11" t="s">
        <v>143</v>
      </c>
      <c r="B32" s="22" t="s">
        <v>161</v>
      </c>
      <c r="C32" s="23"/>
    </row>
    <row r="33" spans="1:4" x14ac:dyDescent="0.25">
      <c r="A33" s="11" t="s">
        <v>15</v>
      </c>
      <c r="B33" s="22" t="s">
        <v>156</v>
      </c>
      <c r="C33" s="23"/>
    </row>
    <row r="34" spans="1:4" x14ac:dyDescent="0.25">
      <c r="A34" s="11" t="s">
        <v>144</v>
      </c>
      <c r="B34" s="22" t="s">
        <v>155</v>
      </c>
      <c r="C34" s="23"/>
    </row>
    <row r="35" spans="1:4" x14ac:dyDescent="0.25">
      <c r="A35" s="11" t="s">
        <v>145</v>
      </c>
      <c r="B35" s="22" t="s">
        <v>154</v>
      </c>
      <c r="C35" s="23"/>
    </row>
    <row r="36" spans="1:4" x14ac:dyDescent="0.25">
      <c r="A36" s="11" t="s">
        <v>44</v>
      </c>
      <c r="B36" s="22">
        <v>607</v>
      </c>
      <c r="C36" s="23"/>
    </row>
    <row r="37" spans="1:4" x14ac:dyDescent="0.25">
      <c r="A37" s="24" t="s">
        <v>146</v>
      </c>
      <c r="B37" s="25" t="s">
        <v>157</v>
      </c>
      <c r="C37" s="26"/>
    </row>
    <row r="38" spans="1:4" x14ac:dyDescent="0.25">
      <c r="A38" s="11" t="s">
        <v>147</v>
      </c>
      <c r="B38" s="11" t="s">
        <v>148</v>
      </c>
      <c r="C38" s="11" t="s">
        <v>149</v>
      </c>
    </row>
    <row r="39" spans="1:4" x14ac:dyDescent="0.25">
      <c r="A39" s="11" t="s">
        <v>150</v>
      </c>
      <c r="B39" s="11">
        <v>32</v>
      </c>
      <c r="C39" s="11">
        <v>32</v>
      </c>
    </row>
    <row r="40" spans="1:4" x14ac:dyDescent="0.25">
      <c r="A40" s="11" t="s">
        <v>151</v>
      </c>
      <c r="B40" s="11" t="s">
        <v>158</v>
      </c>
      <c r="C40" s="11" t="s">
        <v>158</v>
      </c>
    </row>
    <row r="41" spans="1:4" x14ac:dyDescent="0.25">
      <c r="A41" s="11" t="s">
        <v>152</v>
      </c>
      <c r="B41" s="28">
        <v>681</v>
      </c>
      <c r="C41" s="28">
        <v>1200</v>
      </c>
    </row>
    <row r="42" spans="1:4" x14ac:dyDescent="0.25">
      <c r="A42" s="11" t="s">
        <v>153</v>
      </c>
      <c r="B42" s="27">
        <v>6.06</v>
      </c>
      <c r="C42" s="27">
        <v>3.44</v>
      </c>
    </row>
    <row r="43" spans="1:4" x14ac:dyDescent="0.25">
      <c r="A43" s="11" t="s">
        <v>169</v>
      </c>
      <c r="B43" s="27">
        <v>283.58999999999997</v>
      </c>
      <c r="C43" s="27">
        <v>282.02</v>
      </c>
    </row>
    <row r="44" spans="1:4" x14ac:dyDescent="0.25">
      <c r="A44" s="11" t="s">
        <v>170</v>
      </c>
      <c r="B44" s="29">
        <v>284</v>
      </c>
      <c r="C44" s="29">
        <v>282</v>
      </c>
    </row>
    <row r="45" spans="1:4" x14ac:dyDescent="0.25">
      <c r="A45" s="11" t="s">
        <v>173</v>
      </c>
      <c r="B45" s="27">
        <v>284.91000000000003</v>
      </c>
      <c r="C45" s="27">
        <v>283.61</v>
      </c>
    </row>
    <row r="46" spans="1:4" x14ac:dyDescent="0.25">
      <c r="A46" s="11" t="s">
        <v>171</v>
      </c>
      <c r="B46" s="27">
        <v>284.89999999999998</v>
      </c>
      <c r="C46" s="27">
        <v>283.60000000000002</v>
      </c>
      <c r="D46" t="s">
        <v>178</v>
      </c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10.03.2024</vt:lpstr>
      <vt:lpstr>22.02.2023</vt:lpstr>
      <vt:lpstr>11.12.2022</vt:lpstr>
      <vt:lpstr>Kettenlänge</vt:lpstr>
      <vt:lpstr>Laufräder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Blanko-Teileliste</dc:title>
  <dc:subject/>
  <dc:creator>crazyeddie</dc:creator>
  <cp:keywords/>
  <dc:description/>
  <cp:lastModifiedBy>Lukas Rauber</cp:lastModifiedBy>
  <cp:revision>2</cp:revision>
  <cp:lastPrinted>1601-01-01T00:02:05Z</cp:lastPrinted>
  <dcterms:created xsi:type="dcterms:W3CDTF">2006-03-10T17:06:13Z</dcterms:created>
  <dcterms:modified xsi:type="dcterms:W3CDTF">2024-03-17T19:41:11Z</dcterms:modified>
</cp:coreProperties>
</file>